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drawings/drawing15.xml" ContentType="application/vnd.openxmlformats-officedocument.drawing+xml"/>
  <Override PartName="/xl/charts/chart3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cky\Documents\Site 21-03-17\free templates\"/>
    </mc:Choice>
  </mc:AlternateContent>
  <xr:revisionPtr revIDLastSave="0" documentId="10_ncr:8100000_{EEE01361-C2D4-481B-ACB8-CF2FA999234F}" xr6:coauthVersionLast="33" xr6:coauthVersionMax="33" xr10:uidLastSave="{00000000-0000-0000-0000-000000000000}"/>
  <bookViews>
    <workbookView xWindow="0" yWindow="0" windowWidth="22416" windowHeight="8484" xr2:uid="{00000000-000D-0000-FFFF-FFFF00000000}"/>
  </bookViews>
  <sheets>
    <sheet name="Overview" sheetId="6" r:id="rId1"/>
    <sheet name="needs-target-reached" sheetId="1" r:id="rId2"/>
    <sheet name="Trend" sheetId="7" r:id="rId3"/>
    <sheet name="Trend 2" sheetId="19" r:id="rId4"/>
    <sheet name="Funding per sector" sheetId="2" r:id="rId5"/>
    <sheet name="Pie Chart" sheetId="18" r:id="rId6"/>
    <sheet name="Doughnut" sheetId="5" r:id="rId7"/>
    <sheet name="two_axis_column_line" sheetId="10" r:id="rId8"/>
    <sheet name="Dials" sheetId="17" r:id="rId9"/>
    <sheet name="Population Pyramid" sheetId="16" r:id="rId10"/>
    <sheet name="bullet_bar" sheetId="8" r:id="rId11"/>
    <sheet name="Bubble" sheetId="15" r:id="rId12"/>
    <sheet name="HeatMap_NumericalsVisib" sheetId="11" r:id="rId13"/>
    <sheet name="Circles" sheetId="12" r:id="rId14"/>
    <sheet name="Tables" sheetId="14" r:id="rId15"/>
  </sheets>
  <definedNames>
    <definedName name="_xlnm._FilterDatabase" localSheetId="13" hidden="1">Circles!$F$1:$G$1</definedName>
    <definedName name="Back_color">Circles!$D$8</definedName>
    <definedName name="Data_Start">Circles!$G$1</definedName>
    <definedName name="H_Space">Circles!$D$4</definedName>
    <definedName name="Max_Data">Circles!$B$3</definedName>
    <definedName name="MaxSize">Circles!$D$2</definedName>
    <definedName name="Name_Start">Circles!$F$1</definedName>
    <definedName name="nb_Circles">Circles!$B$2</definedName>
    <definedName name="Nb_Clusters">#REF!</definedName>
    <definedName name="OLE_LINK1" localSheetId="0">Overview!$Z$12</definedName>
    <definedName name="Out_Color">Circles!$D$6</definedName>
    <definedName name="Requirement">OFFSET(Requirement_start,1,0,Nb_Clusters)</definedName>
    <definedName name="Requirement_start">#REF!</definedName>
    <definedName name="Scale">#REF!</definedName>
    <definedName name="Tickness">Circles!$D$7</definedName>
    <definedName name="Transpa">Circles!$D$9</definedName>
    <definedName name="V_Space">Circles!$D$3</definedName>
  </definedNames>
  <calcPr calcId="162913"/>
</workbook>
</file>

<file path=xl/calcChain.xml><?xml version="1.0" encoding="utf-8"?>
<calcChain xmlns="http://schemas.openxmlformats.org/spreadsheetml/2006/main">
  <c r="C9" i="17" l="1"/>
  <c r="C5" i="17" l="1"/>
  <c r="C10" i="17" s="1"/>
  <c r="I7" i="17"/>
  <c r="C11" i="17"/>
  <c r="G16" i="17"/>
  <c r="B19" i="17"/>
  <c r="D19" i="17"/>
  <c r="C30" i="17"/>
  <c r="C35" i="17" s="1"/>
  <c r="I32" i="17"/>
  <c r="C36" i="17"/>
  <c r="B44" i="17"/>
  <c r="D44" i="17"/>
  <c r="C55" i="17"/>
  <c r="C62" i="17" s="1"/>
  <c r="I57" i="17"/>
  <c r="C59" i="17"/>
  <c r="C60" i="17"/>
  <c r="C61" i="17"/>
  <c r="G66" i="17"/>
  <c r="B69" i="17"/>
  <c r="D69" i="17"/>
  <c r="C80" i="17"/>
  <c r="C85" i="17" s="1"/>
  <c r="I82" i="17"/>
  <c r="C84" i="17"/>
  <c r="C86" i="17"/>
  <c r="B94" i="17"/>
  <c r="D94" i="17"/>
  <c r="I107" i="17"/>
  <c r="C109" i="17"/>
  <c r="C110" i="17"/>
  <c r="C111" i="17"/>
  <c r="C112" i="17"/>
  <c r="G116" i="17"/>
  <c r="B119" i="17"/>
  <c r="D119" i="17"/>
  <c r="I132" i="17"/>
  <c r="C134" i="17"/>
  <c r="C135" i="17"/>
  <c r="C136" i="17"/>
  <c r="C137" i="17"/>
  <c r="G141" i="17"/>
  <c r="B144" i="17"/>
  <c r="D144" i="17"/>
  <c r="C155" i="17"/>
  <c r="C162" i="17" s="1"/>
  <c r="I157" i="17"/>
  <c r="C161" i="17"/>
  <c r="B169" i="17"/>
  <c r="D169" i="17"/>
  <c r="C180" i="17"/>
  <c r="I182" i="17"/>
  <c r="C184" i="17"/>
  <c r="C185" i="17"/>
  <c r="C186" i="17"/>
  <c r="C187" i="17"/>
  <c r="G191" i="17"/>
  <c r="B194" i="17"/>
  <c r="C188" i="17" s="1"/>
  <c r="C194" i="17" s="1"/>
  <c r="D194" i="17"/>
  <c r="C205" i="17"/>
  <c r="C210" i="17" s="1"/>
  <c r="I207" i="17"/>
  <c r="C209" i="17"/>
  <c r="C211" i="17"/>
  <c r="C212" i="17"/>
  <c r="G216" i="17"/>
  <c r="B219" i="17"/>
  <c r="D219" i="17"/>
  <c r="C230" i="17"/>
  <c r="C235" i="17" s="1"/>
  <c r="I232" i="17"/>
  <c r="C236" i="17"/>
  <c r="B244" i="17"/>
  <c r="D244" i="17"/>
  <c r="C63" i="17" l="1"/>
  <c r="C69" i="17" s="1"/>
  <c r="C160" i="17"/>
  <c r="G166" i="17"/>
  <c r="C159" i="17"/>
  <c r="C163" i="17" s="1"/>
  <c r="C169" i="17" s="1"/>
  <c r="C138" i="17"/>
  <c r="C113" i="17"/>
  <c r="C234" i="17"/>
  <c r="C213" i="17"/>
  <c r="C219" i="17" s="1"/>
  <c r="C34" i="17"/>
  <c r="C12" i="17"/>
  <c r="C13" i="17" s="1"/>
  <c r="C19" i="17" s="1"/>
  <c r="C144" i="17"/>
  <c r="C119" i="17"/>
  <c r="G241" i="17"/>
  <c r="C237" i="17"/>
  <c r="G91" i="17"/>
  <c r="C87" i="17"/>
  <c r="C88" i="17" s="1"/>
  <c r="G41" i="17"/>
  <c r="C37" i="17"/>
  <c r="C94" i="17" l="1"/>
  <c r="C238" i="17"/>
  <c r="C244" i="17" s="1"/>
  <c r="C38" i="17"/>
  <c r="C44" i="17" s="1"/>
  <c r="D2" i="16"/>
  <c r="E2" i="16"/>
  <c r="D3" i="16"/>
  <c r="E3" i="16"/>
  <c r="D4" i="16"/>
  <c r="E4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B2" i="12" l="1"/>
  <c r="B3" i="12"/>
  <c r="C20" i="11" l="1"/>
  <c r="D20" i="11"/>
  <c r="E20" i="11"/>
  <c r="F20" i="11"/>
  <c r="G20" i="11"/>
  <c r="H20" i="11"/>
  <c r="B4" i="5" l="1"/>
  <c r="I47" i="2" l="1"/>
  <c r="G47" i="2"/>
  <c r="F47" i="2"/>
  <c r="E47" i="2"/>
  <c r="D47" i="2"/>
  <c r="C47" i="2"/>
  <c r="H47" i="2" s="1"/>
  <c r="B47" i="2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<sst xmlns="http://schemas.openxmlformats.org/spreadsheetml/2006/main" count="434" uniqueCount="289">
  <si>
    <t xml:space="preserve"> </t>
  </si>
  <si>
    <t>Affected</t>
  </si>
  <si>
    <t>Targeted</t>
  </si>
  <si>
    <t>Reached</t>
  </si>
  <si>
    <t>%reached vs targeted</t>
  </si>
  <si>
    <t>CCCM</t>
  </si>
  <si>
    <t>Food Security</t>
  </si>
  <si>
    <t>WASH</t>
  </si>
  <si>
    <t>Health</t>
  </si>
  <si>
    <t>Shelter</t>
  </si>
  <si>
    <t>Education</t>
  </si>
  <si>
    <t>Nutrition</t>
  </si>
  <si>
    <t>Protection</t>
  </si>
  <si>
    <t>Early Recovery</t>
  </si>
  <si>
    <t>Logistics</t>
  </si>
  <si>
    <t>Emergency Telecom.</t>
  </si>
  <si>
    <t>COMMUNITY SERVICES</t>
  </si>
  <si>
    <t>COORDINATION</t>
  </si>
  <si>
    <t>EDUCATION</t>
  </si>
  <si>
    <t>FOOD</t>
  </si>
  <si>
    <t>HEALTH</t>
  </si>
  <si>
    <t>LIVELIHOODS</t>
  </si>
  <si>
    <t>LOGISTICS AND EMERGENCY TELECOMMUNICATIONS</t>
  </si>
  <si>
    <t>NFIs AND SHELTER</t>
  </si>
  <si>
    <t>STAFF SAFETY SERVICES</t>
  </si>
  <si>
    <t>Grand Total:</t>
  </si>
  <si>
    <t xml:space="preserve">* Funding = Contributions + Commitments
Contribution: the actual payment of funds or transfer of in-kind goods from the donor to the recipient entity.     
Commitment: creation of a legal, contractual obligation between the donor and recipient entity, specifying the amount to be contributed.     
Pledge: a non-binding announcement of an intended contribution or allocation by the donor. ("Uncommitted pledge" on these tables may indicate the balance of original pledges not yet committed.)               </t>
  </si>
  <si>
    <t>Sector</t>
  </si>
  <si>
    <t>Available Funds</t>
  </si>
  <si>
    <t>Unmet requirements</t>
  </si>
  <si>
    <t>LOGISTICS &amp; EMERGENCY TELECOM</t>
  </si>
  <si>
    <t>Sectors</t>
  </si>
  <si>
    <t>Total resources
available USD</t>
  </si>
  <si>
    <t>% Covered</t>
  </si>
  <si>
    <t>Uncommitted
pledges</t>
  </si>
  <si>
    <t>Funding*
USD</t>
  </si>
  <si>
    <t>Carry-over
 USD</t>
  </si>
  <si>
    <t>Revised 
requirements USD</t>
  </si>
  <si>
    <t xml:space="preserve">Original
 requirements USD </t>
  </si>
  <si>
    <t xml:space="preserve">Below table was copy-pasted manually - you can also consider creating a pivot-table </t>
  </si>
  <si>
    <t>% funding covered</t>
  </si>
  <si>
    <t xml:space="preserve">Option 1 incl funding coverage (in%) </t>
  </si>
  <si>
    <t>total</t>
  </si>
  <si>
    <t>Dashboard Graphics Catalogue</t>
  </si>
  <si>
    <t>Funding per sector</t>
  </si>
  <si>
    <t>Needs-target-reached per sector</t>
  </si>
  <si>
    <t>Funding</t>
  </si>
  <si>
    <t>UN</t>
  </si>
  <si>
    <t>NGO</t>
  </si>
  <si>
    <t>RCross</t>
  </si>
  <si>
    <t xml:space="preserve">Doughnut </t>
  </si>
  <si>
    <t>Needs</t>
  </si>
  <si>
    <t>Target</t>
  </si>
  <si>
    <t>Coverage</t>
  </si>
  <si>
    <t>Demographics</t>
  </si>
  <si>
    <t>Category L</t>
  </si>
  <si>
    <t>Category K</t>
  </si>
  <si>
    <t>Category J</t>
  </si>
  <si>
    <t>Category I</t>
  </si>
  <si>
    <t>Category H</t>
  </si>
  <si>
    <t>Category G</t>
  </si>
  <si>
    <t>Category F</t>
  </si>
  <si>
    <t>Category E</t>
  </si>
  <si>
    <t>Category D</t>
  </si>
  <si>
    <t>Category C</t>
  </si>
  <si>
    <t>Category B</t>
  </si>
  <si>
    <t>Category A</t>
  </si>
  <si>
    <t>Series 2</t>
  </si>
  <si>
    <t>Series 1</t>
  </si>
  <si>
    <t>Bubble chart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</si>
  <si>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</si>
  <si>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</si>
  <si>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</si>
  <si>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</si>
  <si>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</si>
  <si>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</si>
  <si>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</si>
  <si>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</si>
  <si>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</si>
  <si>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</si>
  <si>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</si>
  <si>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</si>
  <si>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Series 2 (right axis)</t>
  </si>
  <si>
    <t>Series 1 (left axis)</t>
  </si>
  <si>
    <t>Guidance &amp; ressources</t>
  </si>
  <si>
    <t xml:space="preserve">OCHA Graphics Style </t>
  </si>
  <si>
    <t>Book</t>
  </si>
  <si>
    <t xml:space="preserve">Humanitarian and </t>
  </si>
  <si>
    <t>Country Icons 2012</t>
  </si>
  <si>
    <t>Humanitarian Dashboard</t>
  </si>
  <si>
    <t>Template (Word)</t>
  </si>
  <si>
    <t>Guidance note</t>
  </si>
  <si>
    <t xml:space="preserve">Dashboard design </t>
  </si>
  <si>
    <t>Juice Analytics:</t>
  </si>
  <si>
    <t>Stephen Few:</t>
  </si>
  <si>
    <t>Concentration of priorities (Standard deviation of item Borda counts)</t>
  </si>
  <si>
    <t>Groups interviewed</t>
  </si>
  <si>
    <t>Other</t>
  </si>
  <si>
    <t>Send children to work</t>
  </si>
  <si>
    <t>Low</t>
  </si>
  <si>
    <t>Send children to friend / relative’s house</t>
  </si>
  <si>
    <t>Intermediate</t>
  </si>
  <si>
    <t>Male adults restrict food consumption to feed the children</t>
  </si>
  <si>
    <t>High</t>
  </si>
  <si>
    <t>Eat wild foods like roadside vegetables etc.</t>
  </si>
  <si>
    <t>Very high</t>
  </si>
  <si>
    <t>Sell labor in advance</t>
  </si>
  <si>
    <t>Priority</t>
  </si>
  <si>
    <t>Female adults restrict food consumption to feed the children</t>
  </si>
  <si>
    <t>Legend:</t>
  </si>
  <si>
    <t>Sell land or trees</t>
  </si>
  <si>
    <t>Sell household utensils/utilities</t>
  </si>
  <si>
    <t>Out-migration of household members</t>
  </si>
  <si>
    <t>Eat less preferred food</t>
  </si>
  <si>
    <t>Sell livestock and poultry</t>
  </si>
  <si>
    <t>Purchase food on credit</t>
  </si>
  <si>
    <t>Borrow money at high interest</t>
  </si>
  <si>
    <t>Reduce meal size</t>
  </si>
  <si>
    <t>All</t>
  </si>
  <si>
    <t>Damaged or water-logged</t>
  </si>
  <si>
    <t>Home undamaged</t>
  </si>
  <si>
    <t>Marooned</t>
  </si>
  <si>
    <t>Roadside / embankments</t>
  </si>
  <si>
    <t>Collective centers</t>
  </si>
  <si>
    <t>Coping strategies</t>
  </si>
  <si>
    <t>Living arrangement</t>
  </si>
  <si>
    <t>(example produced by ACAPs.org</t>
  </si>
  <si>
    <t>Feedback: cricboom@un.org</t>
  </si>
  <si>
    <t>CTRL+SHIFT+G</t>
  </si>
  <si>
    <t xml:space="preserve">To Start </t>
  </si>
  <si>
    <t>Gambia</t>
  </si>
  <si>
    <t xml:space="preserve">Transparency </t>
  </si>
  <si>
    <t>Cameroon</t>
  </si>
  <si>
    <t xml:space="preserve">Background color </t>
  </si>
  <si>
    <t>Mauritania</t>
  </si>
  <si>
    <t xml:space="preserve">Outline tickness </t>
  </si>
  <si>
    <t>Senegal</t>
  </si>
  <si>
    <t xml:space="preserve">Outline color </t>
  </si>
  <si>
    <t>Burkina Faso</t>
  </si>
  <si>
    <t>Chad</t>
  </si>
  <si>
    <t xml:space="preserve">Horizontal Spacing </t>
  </si>
  <si>
    <t>Mali</t>
  </si>
  <si>
    <t xml:space="preserve">Vertical Spacing </t>
  </si>
  <si>
    <t>Maximum:</t>
  </si>
  <si>
    <t>Niger</t>
  </si>
  <si>
    <t xml:space="preserve">Maximum Size </t>
  </si>
  <si>
    <t>Nombre de Cercles:</t>
  </si>
  <si>
    <t>&lt;= Leave this row for the Title</t>
  </si>
  <si>
    <t>Affected Population</t>
  </si>
  <si>
    <t>City</t>
  </si>
  <si>
    <t>Total</t>
  </si>
  <si>
    <t>Name</t>
  </si>
  <si>
    <t>Value 1</t>
  </si>
  <si>
    <t>Value 2</t>
  </si>
  <si>
    <t>Variation</t>
  </si>
  <si>
    <t>Alpha</t>
  </si>
  <si>
    <t>+XX%</t>
  </si>
  <si>
    <t>Beta</t>
  </si>
  <si>
    <t>Source: XXXX</t>
  </si>
  <si>
    <t>Table 1</t>
  </si>
  <si>
    <t>Title</t>
  </si>
  <si>
    <t>Description</t>
  </si>
  <si>
    <t>Lorem ipsum dolor sit amet</t>
  </si>
  <si>
    <t>Table 3</t>
  </si>
  <si>
    <t>Cluster</t>
  </si>
  <si>
    <t>Tables</t>
  </si>
  <si>
    <t xml:space="preserve">Table 2 </t>
  </si>
  <si>
    <t>XX m</t>
  </si>
  <si>
    <t>affected people</t>
  </si>
  <si>
    <t>XXX,XXX</t>
  </si>
  <si>
    <t># targeted by hum. partners</t>
  </si>
  <si>
    <t>%</t>
  </si>
  <si>
    <t>people reached (% of targeted pop.)</t>
  </si>
  <si>
    <t>Sources: XXXX</t>
  </si>
  <si>
    <t>Funding requirement</t>
  </si>
  <si>
    <t>Date: xxx</t>
  </si>
  <si>
    <t>http://www.census.gov/population/international/data/idb/region.php</t>
  </si>
  <si>
    <t>Source: US Census Bureau, International Data Base</t>
  </si>
  <si>
    <t>100+</t>
  </si>
  <si>
    <t>Syria</t>
  </si>
  <si>
    <t>Custom Region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</si>
  <si>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</si>
  <si>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</si>
  <si>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</si>
  <si>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</si>
  <si>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</si>
  <si>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</si>
  <si>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</si>
  <si>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</si>
  <si>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</si>
  <si>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</si>
  <si>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</si>
  <si>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</si>
  <si>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</si>
  <si>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</si>
  <si>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</si>
  <si>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</si>
  <si>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</si>
  <si>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</si>
  <si>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</si>
  <si>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</si>
  <si>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Sex Ratio</t>
  </si>
  <si>
    <t>Percent Female</t>
  </si>
  <si>
    <t>Percent Male</t>
  </si>
  <si>
    <t>Percent Both Sexes</t>
  </si>
  <si>
    <t>Female Population</t>
  </si>
  <si>
    <t>Male Population</t>
  </si>
  <si>
    <t>Both Sexes Population</t>
  </si>
  <si>
    <t>Age</t>
  </si>
  <si>
    <t>Year</t>
  </si>
  <si>
    <t>Country</t>
  </si>
  <si>
    <t>Region</t>
  </si>
  <si>
    <t xml:space="preserve"> Five Year Age Groups and Sex for Region Summary</t>
  </si>
  <si>
    <t xml:space="preserve">Data: </t>
  </si>
  <si>
    <t>%female</t>
  </si>
  <si>
    <t>% male</t>
  </si>
  <si>
    <t>Population Pyramid</t>
  </si>
  <si>
    <r>
      <rPr>
        <sz val="16"/>
        <color theme="1"/>
        <rFont val="Calibri"/>
        <family val="2"/>
      </rPr>
      <t>Data</t>
    </r>
    <r>
      <rPr>
        <sz val="11"/>
        <color theme="1"/>
        <rFont val="Calibri"/>
        <family val="2"/>
      </rPr>
      <t>:</t>
    </r>
    <r>
      <rPr>
        <sz val="11"/>
        <color theme="6" tint="-0.249977111117893"/>
        <rFont val="Calibri"/>
        <family val="2"/>
      </rPr>
      <t xml:space="preserve"> This green area is taken directly from FTS (fts.unocha.org)</t>
    </r>
  </si>
  <si>
    <t>Chart 1</t>
  </si>
  <si>
    <t>Dashboard Matrix</t>
  </si>
  <si>
    <t>IDPs camp size</t>
  </si>
  <si>
    <t>&lt;5 Child mortality
 (Death/1000 born</t>
  </si>
  <si>
    <t>Cursor</t>
  </si>
  <si>
    <t xml:space="preserve">Achieved: </t>
  </si>
  <si>
    <t>Achieved</t>
  </si>
  <si>
    <t xml:space="preserve">Target as % : </t>
  </si>
  <si>
    <t>(Obj 3) Fin 2012, dans les régions de Montagnes, Moyen Cavally, le % de cas d’Infection Respiratoire Aigue chez les enfants de moins de 5 ans des familles déplacées est le même que celui des populations hôtes.</t>
  </si>
  <si>
    <t>(Obj 3) Fin 2012, dans les régions d’intervention en  sécurité alimentaires , diminution de 60% du nombre de ménages en insécurité alimentaire aigue</t>
  </si>
  <si>
    <t>(Obj 3) Fin 2012, dans les régions de régions d’intervention en  sécurité alimentaires, diminution de 40% du nombre de ménages en insécurité alimentaire modérée</t>
  </si>
  <si>
    <t>(Obj 2) Fin 2012, dans les régions d’intervention en  sécurité alimentaires diminution de 12 points de l’indice de stratégie de survie des ménages</t>
  </si>
  <si>
    <t>(Obj 2) En 2012, augmentation progressive et régulière (+2.5% mensuel) du taux d’intention de retour des personnes déplacées et refugiées</t>
  </si>
  <si>
    <t xml:space="preserve">(Obj 2) Fin 2012, dans les zones de retour, le taux de scolarité à l’école primaire, atteint la moyenne nationale </t>
  </si>
  <si>
    <t>(Obj 2) Fin 2012, dans les zones de retour, 75% des structures sanitaires de base sont fonctionnelles</t>
  </si>
  <si>
    <t>(Obj 1) Fin 2012, dans les zones d’intervention humanitaires multisectorielles et sectorielles, augmentation de 10% du nombre de foyers dont le score de consommation de nourriture est de 35+</t>
  </si>
  <si>
    <t>(Obj 3) Fin 2012, dans les regions prioritaires multisectorielles et sectorielles, augmentation du taux de scolarité à l’école primaire x% pour les garçons et y% pour les filles en âge scolaire</t>
  </si>
  <si>
    <t>(Obj 1) Fin 2012, dans les zones d’intervention humanitaire multisectorielle, diminution de 50% de la morbidité des maladies hydriques</t>
  </si>
  <si>
    <t>INDICATOR METERS</t>
  </si>
  <si>
    <t>Dials</t>
  </si>
  <si>
    <t>% of population with access to 15 litres of water per person per day</t>
  </si>
  <si>
    <t>(developed by Christian Criboom)</t>
  </si>
  <si>
    <t>Data Sources</t>
  </si>
  <si>
    <t>CODs / FODs registry</t>
  </si>
  <si>
    <t>Bar charts</t>
  </si>
  <si>
    <t>Pie Charts</t>
  </si>
  <si>
    <t xml:space="preserve">Line Charts </t>
  </si>
  <si>
    <t>Others</t>
  </si>
  <si>
    <t>3 bars</t>
  </si>
  <si>
    <t>Usage:</t>
  </si>
  <si>
    <t>Bullet charts:</t>
  </si>
  <si>
    <t>Usage</t>
  </si>
  <si>
    <t>Jordan</t>
  </si>
  <si>
    <t>Lebanon</t>
  </si>
  <si>
    <t>HRP</t>
  </si>
  <si>
    <t>Pie</t>
  </si>
  <si>
    <t>Heat maps</t>
  </si>
  <si>
    <t>Surface Areas</t>
  </si>
  <si>
    <t>2 axis column-line</t>
  </si>
  <si>
    <t>Trend</t>
  </si>
  <si>
    <t>Funding trends</t>
  </si>
  <si>
    <t>Indicator values chaning over time</t>
  </si>
  <si>
    <t>Illustrating two related indicators</t>
  </si>
  <si>
    <t>Caseload &amp; CAP figures trends</t>
  </si>
  <si>
    <t xml:space="preserve">NATF Website </t>
  </si>
  <si>
    <t xml:space="preserve"> e.g. number of same responses</t>
  </si>
  <si>
    <t xml:space="preserve">(e.g. malnutrition rates against </t>
  </si>
  <si>
    <t>admissions</t>
  </si>
  <si>
    <t>Numbers + narrative</t>
  </si>
  <si>
    <t>Rank information</t>
  </si>
  <si>
    <t>three variables</t>
  </si>
  <si>
    <t>caseloads, populations</t>
  </si>
  <si>
    <t>alerts, etc</t>
  </si>
  <si>
    <r>
      <rPr>
        <u/>
        <sz val="11"/>
        <color theme="1"/>
        <rFont val="Calibri"/>
        <family val="2"/>
        <scheme val="minor"/>
      </rPr>
      <t>Heatmap</t>
    </r>
    <r>
      <rPr>
        <sz val="11"/>
        <color theme="1"/>
        <rFont val="Calibri"/>
        <family val="2"/>
        <scheme val="minor"/>
      </rPr>
      <t xml:space="preserve"> - illustrate intensity,</t>
    </r>
  </si>
  <si>
    <r>
      <rPr>
        <u/>
        <sz val="11"/>
        <color theme="1"/>
        <rFont val="Calibri"/>
        <family val="2"/>
        <scheme val="minor"/>
      </rPr>
      <t>Bubble chart</t>
    </r>
    <r>
      <rPr>
        <sz val="11"/>
        <color theme="1"/>
        <rFont val="Calibri"/>
        <family val="2"/>
        <scheme val="minor"/>
      </rPr>
      <t xml:space="preserve">: Allows to display </t>
    </r>
  </si>
  <si>
    <r>
      <rPr>
        <u/>
        <sz val="11"/>
        <color theme="1"/>
        <rFont val="Calibri"/>
        <family val="2"/>
        <scheme val="minor"/>
      </rPr>
      <t>Surface Area</t>
    </r>
    <r>
      <rPr>
        <sz val="11"/>
        <color theme="1"/>
        <rFont val="Calibri"/>
        <family val="2"/>
        <scheme val="minor"/>
      </rPr>
      <t xml:space="preserve">: Comparison, e.g. </t>
    </r>
  </si>
  <si>
    <r>
      <rPr>
        <u/>
        <sz val="11"/>
        <color theme="1"/>
        <rFont val="Calibri"/>
        <family val="2"/>
        <scheme val="minor"/>
      </rPr>
      <t>Dials</t>
    </r>
    <r>
      <rPr>
        <sz val="11"/>
        <color theme="1"/>
        <rFont val="Calibri"/>
        <family val="2"/>
        <scheme val="minor"/>
      </rPr>
      <t xml:space="preserve">: Progress against target, </t>
    </r>
  </si>
  <si>
    <t>(source: FTS)</t>
  </si>
  <si>
    <t>(source: CAP document;</t>
  </si>
  <si>
    <t>cluster leads, HCT)</t>
  </si>
  <si>
    <t xml:space="preserve">(source: CODS Population </t>
  </si>
  <si>
    <t>Statistics)</t>
  </si>
  <si>
    <t xml:space="preserve">CODs Humanitarian Profile </t>
  </si>
  <si>
    <t>Organise information</t>
  </si>
  <si>
    <t>(sources tbd)</t>
  </si>
  <si>
    <t>2-dimensional</t>
  </si>
  <si>
    <t>to be completed</t>
  </si>
  <si>
    <t>Pyramid: Population statistice</t>
  </si>
  <si>
    <t xml:space="preserve"> camp populations</t>
  </si>
  <si>
    <t xml:space="preserve">(source: CODs Populations </t>
  </si>
  <si>
    <t>Statistics, Humanitarian Profile)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</si>
</sst>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* #,##0_);_(* \(#,##0\);_(* &quot;-&quot;??_);_(@_)"/>
    <numFmt numFmtId="166" formatCode="_-* #,##0.00\ _€_-;\-* #,##0.00\ _€_-;_-* &quot;-&quot;??\ _€_-;_-@_-"/>
    <numFmt numFmtId="167" formatCode="_-* #,##0\ _€_-;\-* #,##0\ _€_-;_-* &quot;-&quot;??\ _€_-;_-@_-"/>
    <numFmt numFmtId="168" formatCode="&quot;$&quot;#0.0,,"/>
  </numFmts>
  <fonts count="5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Times New Roman"/>
      <family val="1"/>
    </font>
    <font>
      <sz val="11"/>
      <color theme="6" tint="-0.249977111117893"/>
      <name val="Calibri"/>
      <family val="2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1"/>
      <color rgb="FF026CB6"/>
      <name val="Arial"/>
      <family val="2"/>
    </font>
    <font>
      <sz val="9"/>
      <color theme="0"/>
      <name val="Arial"/>
      <family val="2"/>
    </font>
    <font>
      <sz val="8"/>
      <color rgb="FF404040"/>
      <name val="Arial"/>
      <family val="2"/>
    </font>
    <font>
      <b/>
      <sz val="8"/>
      <color rgb="FFBA1222"/>
      <name val="Arial"/>
      <family val="2"/>
    </font>
    <font>
      <b/>
      <sz val="8"/>
      <color rgb="FF404040"/>
      <name val="Arial"/>
      <family val="2"/>
    </font>
    <font>
      <sz val="7"/>
      <color theme="0" tint="-0.34998626667073579"/>
      <name val="Arial"/>
      <family val="2"/>
    </font>
    <font>
      <sz val="16"/>
      <color rgb="FF026CB6"/>
      <name val="Arial"/>
      <family val="2"/>
    </font>
    <font>
      <sz val="7.5"/>
      <color rgb="FF404040"/>
      <name val="Arial"/>
      <family val="2"/>
    </font>
    <font>
      <sz val="16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6"/>
      <color indexed="8"/>
      <name val="Arial"/>
      <family val="2"/>
    </font>
    <font>
      <sz val="16"/>
      <color theme="1"/>
      <name val="Calibri"/>
      <family val="2"/>
    </font>
    <font>
      <sz val="16"/>
      <color indexed="8"/>
      <name val="Calibri"/>
      <family val="2"/>
    </font>
    <font>
      <sz val="16"/>
      <color indexed="8"/>
      <name val="Calibri"/>
      <family val="2"/>
      <scheme val="minor"/>
    </font>
    <font>
      <sz val="10"/>
      <color theme="0" tint="-0.249977111117893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  <scheme val="minor"/>
    </font>
    <font>
      <b/>
      <u/>
      <sz val="10"/>
      <color theme="0"/>
      <name val="Arial"/>
      <family val="2"/>
    </font>
    <font>
      <u/>
      <sz val="11"/>
      <color theme="1"/>
      <name val="Calibri"/>
      <family val="2"/>
      <scheme val="minor"/>
    </font>
    <font>
      <sz val="40"/>
      <color theme="1"/>
      <name val="Calibri"/>
      <family val="2"/>
      <scheme val="minor"/>
    </font>
    <font>
      <u/>
      <sz val="10"/>
      <color theme="4" tint="-0.249977111117893"/>
      <name val="Arial"/>
      <family val="2"/>
    </font>
    <font>
      <sz val="11"/>
      <color theme="4" tint="-0.249977111117893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56E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26CB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7D6EE"/>
        <bgColor indexed="64"/>
      </patternFill>
    </fill>
    <fill>
      <patternFill patternType="solid">
        <fgColor rgb="FFEEF3FA"/>
        <bgColor indexed="64"/>
      </patternFill>
    </fill>
    <fill>
      <patternFill patternType="solid">
        <fgColor rgb="FFE1E8F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8474074526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rgb="FF404040"/>
      </bottom>
      <diagonal/>
    </border>
    <border>
      <left/>
      <right/>
      <top style="medium">
        <color rgb="FFA6A6A6"/>
      </top>
      <bottom/>
      <diagonal/>
    </border>
    <border>
      <left style="medium">
        <color rgb="FFFFFFFF"/>
      </left>
      <right style="medium">
        <color rgb="FFFFFFFF"/>
      </right>
      <top style="medium">
        <color rgb="FF003469"/>
      </top>
      <bottom style="medium">
        <color rgb="FF003469"/>
      </bottom>
      <diagonal/>
    </border>
    <border>
      <left/>
      <right style="medium">
        <color rgb="FFFFFFFF"/>
      </right>
      <top style="medium">
        <color rgb="FF003469"/>
      </top>
      <bottom style="medium">
        <color rgb="FF003469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003469"/>
      </bottom>
      <diagonal/>
    </border>
    <border>
      <left/>
      <right style="medium">
        <color rgb="FFFFFFFF"/>
      </right>
      <top/>
      <bottom style="medium">
        <color rgb="FF003469"/>
      </bottom>
      <diagonal/>
    </border>
    <border>
      <left/>
      <right style="thick">
        <color rgb="FFFFFFFF"/>
      </right>
      <top/>
      <bottom/>
      <diagonal/>
    </border>
  </borders>
  <cellStyleXfs count="11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/>
    <xf numFmtId="0" fontId="12" fillId="0" borderId="0" applyFill="0"/>
    <xf numFmtId="0" fontId="36" fillId="0" borderId="0" applyNumberFormat="0" applyFill="0" applyBorder="0" applyAlignment="0" applyProtection="0"/>
    <xf numFmtId="0" fontId="43" fillId="0" borderId="0"/>
    <xf numFmtId="9" fontId="44" fillId="0" borderId="0" applyFont="0" applyFill="0" applyBorder="0" applyAlignment="0" applyProtection="0"/>
    <xf numFmtId="164" fontId="44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Border="1"/>
    <xf numFmtId="9" fontId="0" fillId="0" borderId="0" xfId="0" applyNumberForma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49" fontId="6" fillId="0" borderId="0" xfId="0" applyNumberFormat="1" applyFont="1" applyAlignment="1">
      <alignment vertical="top" wrapText="1" readingOrder="1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3" fontId="3" fillId="3" borderId="0" xfId="0" applyNumberFormat="1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3" fontId="5" fillId="3" borderId="0" xfId="0" applyNumberFormat="1" applyFont="1" applyFill="1" applyAlignment="1">
      <alignment horizontal="right" vertical="top" wrapText="1"/>
    </xf>
    <xf numFmtId="3" fontId="5" fillId="3" borderId="0" xfId="0" applyNumberFormat="1" applyFont="1" applyFill="1" applyAlignment="1">
      <alignment horizontal="right" vertical="top"/>
    </xf>
    <xf numFmtId="9" fontId="5" fillId="3" borderId="0" xfId="0" applyNumberFormat="1" applyFont="1" applyFill="1" applyAlignment="1">
      <alignment horizontal="right" vertical="top"/>
    </xf>
    <xf numFmtId="0" fontId="3" fillId="3" borderId="0" xfId="0" applyFont="1" applyFill="1" applyAlignment="1">
      <alignment horizontal="right" vertical="top"/>
    </xf>
    <xf numFmtId="3" fontId="4" fillId="3" borderId="0" xfId="0" applyNumberFormat="1" applyFont="1" applyFill="1" applyAlignment="1">
      <alignment horizontal="right" vertical="top"/>
    </xf>
    <xf numFmtId="9" fontId="4" fillId="3" borderId="0" xfId="0" applyNumberFormat="1" applyFont="1" applyFill="1" applyAlignment="1">
      <alignment horizontal="right" vertical="top"/>
    </xf>
    <xf numFmtId="0" fontId="2" fillId="3" borderId="0" xfId="0" applyFont="1" applyFill="1"/>
    <xf numFmtId="0" fontId="4" fillId="3" borderId="0" xfId="0" applyFont="1" applyFill="1" applyAlignment="1">
      <alignment horizontal="right"/>
    </xf>
    <xf numFmtId="3" fontId="2" fillId="3" borderId="0" xfId="0" applyNumberFormat="1" applyFont="1" applyFill="1"/>
    <xf numFmtId="49" fontId="6" fillId="3" borderId="0" xfId="0" applyNumberFormat="1" applyFont="1" applyFill="1" applyAlignment="1">
      <alignment vertical="top" wrapText="1" readingOrder="1"/>
    </xf>
    <xf numFmtId="0" fontId="7" fillId="0" borderId="0" xfId="0" applyFont="1"/>
    <xf numFmtId="0" fontId="0" fillId="0" borderId="0" xfId="0" applyNumberFormat="1"/>
    <xf numFmtId="10" fontId="0" fillId="0" borderId="0" xfId="0" applyNumberFormat="1"/>
    <xf numFmtId="0" fontId="0" fillId="2" borderId="4" xfId="0" applyFont="1" applyFill="1" applyBorder="1"/>
    <xf numFmtId="0" fontId="0" fillId="2" borderId="0" xfId="0" applyFont="1" applyFill="1" applyBorder="1"/>
    <xf numFmtId="0" fontId="0" fillId="2" borderId="5" xfId="0" applyFont="1" applyFill="1" applyBorder="1"/>
    <xf numFmtId="0" fontId="5" fillId="2" borderId="4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3" fontId="5" fillId="2" borderId="0" xfId="0" applyNumberFormat="1" applyFont="1" applyFill="1" applyBorder="1" applyAlignment="1">
      <alignment horizontal="right" vertical="top"/>
    </xf>
    <xf numFmtId="0" fontId="5" fillId="2" borderId="6" xfId="0" applyFont="1" applyFill="1" applyBorder="1" applyAlignment="1">
      <alignment horizontal="left" vertical="top" wrapText="1"/>
    </xf>
    <xf numFmtId="3" fontId="5" fillId="2" borderId="7" xfId="0" applyNumberFormat="1" applyFont="1" applyFill="1" applyBorder="1" applyAlignment="1">
      <alignment horizontal="right" vertical="top" wrapText="1"/>
    </xf>
    <xf numFmtId="3" fontId="5" fillId="2" borderId="7" xfId="0" applyNumberFormat="1" applyFont="1" applyFill="1" applyBorder="1" applyAlignment="1">
      <alignment horizontal="right" vertical="top"/>
    </xf>
    <xf numFmtId="0" fontId="5" fillId="4" borderId="1" xfId="0" applyFont="1" applyFill="1" applyBorder="1" applyAlignment="1">
      <alignment horizontal="left" vertical="top" wrapText="1"/>
    </xf>
    <xf numFmtId="0" fontId="0" fillId="4" borderId="3" xfId="0" applyFill="1" applyBorder="1"/>
    <xf numFmtId="0" fontId="0" fillId="2" borderId="4" xfId="0" applyFill="1" applyBorder="1" applyAlignment="1">
      <alignment horizontal="left"/>
    </xf>
    <xf numFmtId="0" fontId="0" fillId="2" borderId="5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9" fontId="5" fillId="2" borderId="5" xfId="0" applyNumberFormat="1" applyFont="1" applyFill="1" applyBorder="1" applyAlignment="1">
      <alignment horizontal="right" vertical="top"/>
    </xf>
    <xf numFmtId="9" fontId="5" fillId="2" borderId="8" xfId="0" applyNumberFormat="1" applyFont="1" applyFill="1" applyBorder="1" applyAlignment="1">
      <alignment horizontal="right" vertical="top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0" fillId="0" borderId="9" xfId="0" applyBorder="1"/>
    <xf numFmtId="0" fontId="8" fillId="0" borderId="0" xfId="0" applyFont="1"/>
    <xf numFmtId="9" fontId="0" fillId="0" borderId="9" xfId="0" applyNumberFormat="1" applyBorder="1"/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0" fillId="5" borderId="13" xfId="0" applyFill="1" applyBorder="1" applyAlignment="1"/>
    <xf numFmtId="0" fontId="0" fillId="2" borderId="0" xfId="0" applyFill="1" applyBorder="1" applyAlignment="1"/>
    <xf numFmtId="0" fontId="0" fillId="6" borderId="14" xfId="0" applyFill="1" applyBorder="1" applyAlignment="1"/>
    <xf numFmtId="3" fontId="11" fillId="0" borderId="13" xfId="0" applyNumberFormat="1" applyFont="1" applyFill="1" applyBorder="1"/>
    <xf numFmtId="3" fontId="11" fillId="0" borderId="0" xfId="0" applyNumberFormat="1" applyFont="1" applyFill="1" applyBorder="1"/>
    <xf numFmtId="3" fontId="11" fillId="0" borderId="14" xfId="0" applyNumberFormat="1" applyFont="1" applyFill="1" applyBorder="1"/>
    <xf numFmtId="3" fontId="12" fillId="0" borderId="0" xfId="0" applyNumberFormat="1" applyFont="1" applyFill="1" applyBorder="1"/>
    <xf numFmtId="3" fontId="12" fillId="0" borderId="13" xfId="0" applyNumberFormat="1" applyFont="1" applyFill="1" applyBorder="1"/>
    <xf numFmtId="3" fontId="12" fillId="0" borderId="14" xfId="0" applyNumberFormat="1" applyFont="1" applyFill="1" applyBorder="1"/>
    <xf numFmtId="0" fontId="8" fillId="0" borderId="0" xfId="0" applyFont="1" applyAlignment="1">
      <alignment vertical="center"/>
    </xf>
    <xf numFmtId="0" fontId="12" fillId="0" borderId="0" xfId="1"/>
    <xf numFmtId="165" fontId="0" fillId="0" borderId="0" xfId="2" applyNumberFormat="1" applyFont="1"/>
    <xf numFmtId="164" fontId="12" fillId="0" borderId="0" xfId="1" applyNumberFormat="1"/>
    <xf numFmtId="2" fontId="12" fillId="0" borderId="0" xfId="1" applyNumberFormat="1"/>
    <xf numFmtId="0" fontId="0" fillId="0" borderId="0" xfId="0" applyFont="1"/>
    <xf numFmtId="0" fontId="0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6" fillId="2" borderId="0" xfId="0" applyFont="1" applyFill="1"/>
    <xf numFmtId="0" fontId="15" fillId="2" borderId="0" xfId="0" applyFont="1" applyFill="1"/>
    <xf numFmtId="0" fontId="0" fillId="2" borderId="0" xfId="0" applyFill="1"/>
    <xf numFmtId="0" fontId="0" fillId="7" borderId="0" xfId="0" applyFill="1" applyBorder="1" applyAlignment="1">
      <alignment horizontal="left" vertical="center" wrapText="1"/>
    </xf>
    <xf numFmtId="2" fontId="17" fillId="7" borderId="9" xfId="0" applyNumberFormat="1" applyFont="1" applyFill="1" applyBorder="1" applyAlignment="1">
      <alignment vertical="center"/>
    </xf>
    <xf numFmtId="0" fontId="17" fillId="7" borderId="9" xfId="0" applyFont="1" applyFill="1" applyBorder="1" applyAlignment="1">
      <alignment horizontal="left" vertical="center" wrapText="1"/>
    </xf>
    <xf numFmtId="0" fontId="18" fillId="7" borderId="0" xfId="0" applyFont="1" applyFill="1"/>
    <xf numFmtId="0" fontId="17" fillId="7" borderId="18" xfId="0" applyFont="1" applyFill="1" applyBorder="1" applyAlignment="1">
      <alignment vertical="center"/>
    </xf>
    <xf numFmtId="0" fontId="17" fillId="7" borderId="18" xfId="0" applyFont="1" applyFill="1" applyBorder="1" applyAlignment="1">
      <alignment horizontal="left" vertical="center" wrapText="1"/>
    </xf>
    <xf numFmtId="2" fontId="18" fillId="0" borderId="9" xfId="0" applyNumberFormat="1" applyFont="1" applyBorder="1" applyAlignment="1">
      <alignment horizontal="center" vertical="center"/>
    </xf>
    <xf numFmtId="0" fontId="18" fillId="7" borderId="9" xfId="0" applyFont="1" applyFill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center" vertical="center"/>
    </xf>
    <xf numFmtId="0" fontId="18" fillId="7" borderId="0" xfId="0" applyFont="1" applyFill="1" applyBorder="1" applyAlignment="1">
      <alignment horizontal="left" vertical="center" wrapText="1"/>
    </xf>
    <xf numFmtId="0" fontId="18" fillId="7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4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9" fillId="7" borderId="0" xfId="0" applyFont="1" applyFill="1" applyAlignment="1">
      <alignment vertical="center"/>
    </xf>
    <xf numFmtId="2" fontId="18" fillId="0" borderId="19" xfId="0" applyNumberFormat="1" applyFont="1" applyBorder="1" applyAlignment="1">
      <alignment horizontal="center" vertical="center"/>
    </xf>
    <xf numFmtId="0" fontId="18" fillId="7" borderId="19" xfId="0" applyFont="1" applyFill="1" applyBorder="1" applyAlignment="1">
      <alignment horizontal="left" vertical="center" wrapText="1"/>
    </xf>
    <xf numFmtId="0" fontId="14" fillId="0" borderId="0" xfId="0" applyFont="1"/>
    <xf numFmtId="0" fontId="14" fillId="7" borderId="0" xfId="0" applyFont="1" applyFill="1"/>
    <xf numFmtId="0" fontId="20" fillId="7" borderId="9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textRotation="90" wrapText="1"/>
    </xf>
    <xf numFmtId="0" fontId="21" fillId="7" borderId="9" xfId="0" applyFont="1" applyFill="1" applyBorder="1" applyAlignment="1">
      <alignment horizontal="center" vertical="center"/>
    </xf>
    <xf numFmtId="0" fontId="0" fillId="7" borderId="19" xfId="0" applyFill="1" applyBorder="1"/>
    <xf numFmtId="0" fontId="23" fillId="7" borderId="18" xfId="0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167" fontId="25" fillId="0" borderId="0" xfId="4" applyNumberFormat="1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/>
    <xf numFmtId="0" fontId="27" fillId="0" borderId="20" xfId="0" applyFont="1" applyBorder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/>
    <xf numFmtId="9" fontId="25" fillId="0" borderId="20" xfId="3" applyNumberFormat="1" applyFont="1" applyBorder="1"/>
    <xf numFmtId="0" fontId="25" fillId="9" borderId="20" xfId="0" applyFont="1" applyFill="1" applyBorder="1"/>
    <xf numFmtId="0" fontId="25" fillId="0" borderId="20" xfId="0" applyFont="1" applyBorder="1"/>
    <xf numFmtId="0" fontId="25" fillId="5" borderId="20" xfId="0" applyFont="1" applyFill="1" applyBorder="1"/>
    <xf numFmtId="167" fontId="0" fillId="0" borderId="0" xfId="4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8" fillId="9" borderId="0" xfId="0" applyFont="1" applyFill="1" applyAlignment="1">
      <alignment horizontal="center"/>
    </xf>
    <xf numFmtId="0" fontId="29" fillId="0" borderId="21" xfId="0" applyFont="1" applyBorder="1" applyAlignment="1">
      <alignment vertical="center" wrapText="1"/>
    </xf>
    <xf numFmtId="0" fontId="29" fillId="10" borderId="21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29" fillId="10" borderId="0" xfId="0" applyFont="1" applyFill="1" applyAlignment="1">
      <alignment horizontal="right" vertical="center" wrapText="1"/>
    </xf>
    <xf numFmtId="0" fontId="29" fillId="0" borderId="22" xfId="0" applyFont="1" applyBorder="1" applyAlignment="1">
      <alignment vertical="center" wrapText="1"/>
    </xf>
    <xf numFmtId="0" fontId="29" fillId="0" borderId="22" xfId="0" applyFont="1" applyBorder="1" applyAlignment="1">
      <alignment horizontal="right" vertical="center" wrapText="1"/>
    </xf>
    <xf numFmtId="0" fontId="29" fillId="10" borderId="22" xfId="0" applyFont="1" applyFill="1" applyBorder="1" applyAlignment="1">
      <alignment horizontal="right" vertical="center" wrapText="1"/>
    </xf>
    <xf numFmtId="0" fontId="31" fillId="11" borderId="23" xfId="0" applyFont="1" applyFill="1" applyBorder="1" applyAlignment="1">
      <alignment vertical="center" wrapText="1"/>
    </xf>
    <xf numFmtId="0" fontId="31" fillId="11" borderId="24" xfId="0" applyFont="1" applyFill="1" applyBorder="1" applyAlignment="1">
      <alignment vertical="center" wrapText="1"/>
    </xf>
    <xf numFmtId="0" fontId="29" fillId="12" borderId="25" xfId="0" applyFont="1" applyFill="1" applyBorder="1" applyAlignment="1">
      <alignment vertical="center" wrapText="1"/>
    </xf>
    <xf numFmtId="0" fontId="29" fillId="12" borderId="26" xfId="0" applyFont="1" applyFill="1" applyBorder="1" applyAlignment="1">
      <alignment vertical="center" wrapText="1"/>
    </xf>
    <xf numFmtId="0" fontId="29" fillId="13" borderId="25" xfId="0" applyFont="1" applyFill="1" applyBorder="1" applyAlignment="1">
      <alignment vertical="center" wrapText="1"/>
    </xf>
    <xf numFmtId="0" fontId="29" fillId="13" borderId="26" xfId="0" applyFont="1" applyFill="1" applyBorder="1" applyAlignment="1">
      <alignment vertical="center" wrapText="1"/>
    </xf>
    <xf numFmtId="0" fontId="29" fillId="12" borderId="27" xfId="0" applyFont="1" applyFill="1" applyBorder="1" applyAlignment="1">
      <alignment vertical="center" wrapText="1"/>
    </xf>
    <xf numFmtId="0" fontId="29" fillId="12" borderId="28" xfId="0" applyFont="1" applyFill="1" applyBorder="1" applyAlignment="1">
      <alignment vertical="center" wrapText="1"/>
    </xf>
    <xf numFmtId="0" fontId="32" fillId="0" borderId="0" xfId="0" applyFont="1"/>
    <xf numFmtId="0" fontId="33" fillId="13" borderId="0" xfId="0" applyFont="1" applyFill="1" applyAlignment="1">
      <alignment vertical="center" wrapText="1"/>
    </xf>
    <xf numFmtId="0" fontId="34" fillId="13" borderId="0" xfId="0" applyFont="1" applyFill="1" applyAlignment="1">
      <alignment vertical="center" wrapText="1"/>
    </xf>
    <xf numFmtId="0" fontId="33" fillId="13" borderId="29" xfId="0" applyFont="1" applyFill="1" applyBorder="1" applyAlignment="1">
      <alignment vertical="center" wrapText="1"/>
    </xf>
    <xf numFmtId="0" fontId="34" fillId="13" borderId="29" xfId="0" applyFont="1" applyFill="1" applyBorder="1" applyAlignment="1">
      <alignment vertical="center" wrapText="1"/>
    </xf>
    <xf numFmtId="0" fontId="12" fillId="0" borderId="0" xfId="6" applyFill="1"/>
    <xf numFmtId="0" fontId="35" fillId="0" borderId="0" xfId="6" applyFont="1" applyFill="1"/>
    <xf numFmtId="0" fontId="36" fillId="0" borderId="0" xfId="7" applyFill="1"/>
    <xf numFmtId="0" fontId="12" fillId="2" borderId="0" xfId="6" applyFill="1"/>
    <xf numFmtId="1" fontId="12" fillId="2" borderId="0" xfId="6" applyNumberFormat="1" applyFill="1"/>
    <xf numFmtId="49" fontId="41" fillId="0" borderId="0" xfId="0" applyNumberFormat="1" applyFont="1" applyAlignment="1">
      <alignment vertical="top" wrapText="1" readingOrder="1"/>
    </xf>
    <xf numFmtId="0" fontId="40" fillId="0" borderId="0" xfId="0" applyFont="1"/>
    <xf numFmtId="0" fontId="42" fillId="0" borderId="0" xfId="6" applyFont="1" applyFill="1"/>
    <xf numFmtId="0" fontId="42" fillId="7" borderId="0" xfId="6" applyFont="1" applyFill="1"/>
    <xf numFmtId="0" fontId="43" fillId="0" borderId="0" xfId="8"/>
    <xf numFmtId="0" fontId="43" fillId="14" borderId="0" xfId="8" applyFill="1"/>
    <xf numFmtId="1" fontId="43" fillId="0" borderId="0" xfId="8" applyNumberFormat="1"/>
    <xf numFmtId="9" fontId="47" fillId="0" borderId="0" xfId="9" applyFont="1" applyAlignment="1">
      <alignment vertical="center"/>
    </xf>
    <xf numFmtId="0" fontId="43" fillId="0" borderId="0" xfId="8" applyAlignment="1">
      <alignment horizontal="right"/>
    </xf>
    <xf numFmtId="9" fontId="0" fillId="15" borderId="0" xfId="9" applyFont="1" applyFill="1" applyAlignment="1">
      <alignment horizontal="left"/>
    </xf>
    <xf numFmtId="0" fontId="43" fillId="15" borderId="0" xfId="8" applyFill="1" applyAlignment="1">
      <alignment horizontal="right"/>
    </xf>
    <xf numFmtId="165" fontId="0" fillId="15" borderId="0" xfId="10" applyNumberFormat="1" applyFont="1" applyFill="1"/>
    <xf numFmtId="0" fontId="43" fillId="15" borderId="0" xfId="8" applyFill="1"/>
    <xf numFmtId="0" fontId="43" fillId="15" borderId="0" xfId="8" applyFill="1" applyAlignment="1">
      <alignment horizontal="left"/>
    </xf>
    <xf numFmtId="9" fontId="45" fillId="0" borderId="0" xfId="9" applyFont="1" applyAlignment="1">
      <alignment vertical="center"/>
    </xf>
    <xf numFmtId="0" fontId="43" fillId="0" borderId="0" xfId="8" applyFill="1"/>
    <xf numFmtId="0" fontId="38" fillId="0" borderId="0" xfId="8" applyFont="1" applyFill="1" applyAlignment="1">
      <alignment horizontal="center"/>
    </xf>
    <xf numFmtId="0" fontId="0" fillId="0" borderId="0" xfId="0" applyAlignment="1">
      <alignment vertical="top" wrapText="1"/>
    </xf>
    <xf numFmtId="9" fontId="0" fillId="0" borderId="0" xfId="3" applyFont="1"/>
    <xf numFmtId="168" fontId="0" fillId="0" borderId="0" xfId="0" applyNumberFormat="1" applyBorder="1"/>
    <xf numFmtId="168" fontId="0" fillId="0" borderId="0" xfId="0" applyNumberFormat="1"/>
    <xf numFmtId="17" fontId="0" fillId="0" borderId="0" xfId="0" applyNumberFormat="1"/>
    <xf numFmtId="0" fontId="0" fillId="5" borderId="0" xfId="0" applyFill="1" applyBorder="1" applyAlignment="1"/>
    <xf numFmtId="0" fontId="0" fillId="6" borderId="0" xfId="0" applyFill="1" applyBorder="1" applyAlignment="1"/>
    <xf numFmtId="0" fontId="0" fillId="17" borderId="0" xfId="0" applyFont="1" applyFill="1"/>
    <xf numFmtId="0" fontId="36" fillId="17" borderId="0" xfId="7" applyFill="1"/>
    <xf numFmtId="0" fontId="49" fillId="17" borderId="0" xfId="0" applyFont="1" applyFill="1"/>
    <xf numFmtId="0" fontId="50" fillId="17" borderId="0" xfId="7" applyFont="1" applyFill="1"/>
    <xf numFmtId="0" fontId="14" fillId="2" borderId="0" xfId="0" applyFont="1" applyFill="1"/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52" fillId="2" borderId="0" xfId="0" applyFont="1" applyFill="1"/>
    <xf numFmtId="0" fontId="0" fillId="7" borderId="0" xfId="0" applyFont="1" applyFill="1"/>
    <xf numFmtId="0" fontId="36" fillId="7" borderId="0" xfId="7" applyFill="1"/>
    <xf numFmtId="0" fontId="53" fillId="2" borderId="0" xfId="7" applyFont="1" applyFill="1"/>
    <xf numFmtId="0" fontId="54" fillId="2" borderId="0" xfId="0" applyFont="1" applyFill="1"/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3" borderId="0" xfId="0" applyNumberFormat="1" applyFont="1" applyFill="1" applyAlignment="1">
      <alignment vertical="top" wrapText="1" readingOrder="1"/>
    </xf>
    <xf numFmtId="0" fontId="2" fillId="3" borderId="0" xfId="0" applyNumberFormat="1" applyFont="1" applyFill="1" applyAlignment="1">
      <alignment vertical="top" wrapText="1" readingOrder="1"/>
    </xf>
    <xf numFmtId="9" fontId="45" fillId="0" borderId="0" xfId="9" applyFont="1" applyAlignment="1">
      <alignment horizontal="center" vertical="top"/>
    </xf>
    <xf numFmtId="0" fontId="48" fillId="14" borderId="0" xfId="8" applyFont="1" applyFill="1" applyAlignment="1">
      <alignment horizontal="left" vertical="center" wrapText="1"/>
    </xf>
    <xf numFmtId="9" fontId="45" fillId="0" borderId="0" xfId="9" applyFont="1" applyAlignment="1">
      <alignment horizontal="center" vertical="center"/>
    </xf>
    <xf numFmtId="0" fontId="46" fillId="0" borderId="0" xfId="8" applyFont="1" applyAlignment="1">
      <alignment horizontal="center" vertical="center"/>
    </xf>
    <xf numFmtId="0" fontId="38" fillId="16" borderId="0" xfId="8" applyFont="1" applyFill="1" applyAlignment="1">
      <alignment horizontal="center"/>
    </xf>
    <xf numFmtId="0" fontId="48" fillId="14" borderId="0" xfId="8" applyFont="1" applyFill="1" applyAlignment="1">
      <alignment horizontal="left" vertical="center"/>
    </xf>
    <xf numFmtId="0" fontId="22" fillId="7" borderId="18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left" vertical="center"/>
    </xf>
    <xf numFmtId="0" fontId="26" fillId="0" borderId="0" xfId="0" applyFont="1" applyAlignment="1">
      <alignment horizontal="center"/>
    </xf>
  </cellXfs>
  <cellStyles count="11">
    <cellStyle name="Comma 2" xfId="2" xr:uid="{00000000-0005-0000-0000-000000000000}"/>
    <cellStyle name="Comma 3" xfId="4" xr:uid="{00000000-0005-0000-0000-000001000000}"/>
    <cellStyle name="Comma 4" xfId="10" xr:uid="{00000000-0005-0000-0000-000002000000}"/>
    <cellStyle name="Hyperlink" xfId="7" builtinId="8"/>
    <cellStyle name="Normal" xfId="0" builtinId="0"/>
    <cellStyle name="Normal 2" xfId="1" xr:uid="{00000000-0005-0000-0000-000005000000}"/>
    <cellStyle name="Normal 3" xfId="5" xr:uid="{00000000-0005-0000-0000-000006000000}"/>
    <cellStyle name="Normal 4" xfId="6" xr:uid="{00000000-0005-0000-0000-000007000000}"/>
    <cellStyle name="Normal 5" xfId="8" xr:uid="{00000000-0005-0000-0000-000008000000}"/>
    <cellStyle name="Percent" xfId="3" builtinId="5"/>
    <cellStyle name="Percent 2" xfId="9" xr:uid="{00000000-0005-0000-0000-00000A000000}"/>
  </cellStyles>
  <dxfs count="8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numFmt numFmtId="168" formatCode="&quot;$&quot;#0.0,,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numFmt numFmtId="13" formatCode="0%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colors>
    <mruColors>
      <color rgb="FF056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145504923216599"/>
          <c:y val="0.13800858043729217"/>
          <c:w val="0.56252845133920881"/>
          <c:h val="0.819590045773818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'needs-target-reached'!$B$1</c:f>
              <c:strCache>
                <c:ptCount val="1"/>
                <c:pt idx="0">
                  <c:v>Affected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>
                    <a:solidFill>
                      <a:schemeClr val="bg1">
                        <a:lumMod val="65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'needs-target-reached'!$A$2:$A$12</c:f>
              <c:strCache>
                <c:ptCount val="11"/>
                <c:pt idx="0">
                  <c:v>CCCM</c:v>
                </c:pt>
                <c:pt idx="1">
                  <c:v>Food Security</c:v>
                </c:pt>
                <c:pt idx="2">
                  <c:v>WASH</c:v>
                </c:pt>
                <c:pt idx="3">
                  <c:v>Health</c:v>
                </c:pt>
                <c:pt idx="4">
                  <c:v>Shelter</c:v>
                </c:pt>
                <c:pt idx="5">
                  <c:v>Education</c:v>
                </c:pt>
                <c:pt idx="6">
                  <c:v>Nutrition</c:v>
                </c:pt>
                <c:pt idx="7">
                  <c:v>Protection</c:v>
                </c:pt>
                <c:pt idx="8">
                  <c:v>Early Recovery</c:v>
                </c:pt>
                <c:pt idx="9">
                  <c:v>Logistics</c:v>
                </c:pt>
                <c:pt idx="10">
                  <c:v>Emergency Telecom.</c:v>
                </c:pt>
              </c:strCache>
            </c:strRef>
          </c:cat>
          <c:val>
            <c:numRef>
              <c:f>'needs-target-reached'!$B$2:$B$12</c:f>
              <c:numCache>
                <c:formatCode>General</c:formatCode>
                <c:ptCount val="11"/>
                <c:pt idx="0">
                  <c:v>4045</c:v>
                </c:pt>
                <c:pt idx="1">
                  <c:v>3001</c:v>
                </c:pt>
                <c:pt idx="2">
                  <c:v>2600</c:v>
                </c:pt>
                <c:pt idx="3">
                  <c:v>2600</c:v>
                </c:pt>
                <c:pt idx="4">
                  <c:v>2500</c:v>
                </c:pt>
                <c:pt idx="5">
                  <c:v>2500</c:v>
                </c:pt>
                <c:pt idx="6">
                  <c:v>2500</c:v>
                </c:pt>
                <c:pt idx="7">
                  <c:v>2200</c:v>
                </c:pt>
                <c:pt idx="8">
                  <c:v>1344</c:v>
                </c:pt>
                <c:pt idx="9">
                  <c:v>1300</c:v>
                </c:pt>
                <c:pt idx="10">
                  <c:v>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F-4424-9DC1-FD099EA99416}"/>
            </c:ext>
          </c:extLst>
        </c:ser>
        <c:ser>
          <c:idx val="1"/>
          <c:order val="1"/>
          <c:tx>
            <c:strRef>
              <c:f>'needs-target-reached'!$C$1</c:f>
              <c:strCache>
                <c:ptCount val="1"/>
                <c:pt idx="0">
                  <c:v>Targeted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>
                    <a:solidFill>
                      <a:schemeClr val="bg1">
                        <a:lumMod val="50000"/>
                      </a:schemeClr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'needs-target-reached'!$A$2:$A$12</c:f>
              <c:strCache>
                <c:ptCount val="11"/>
                <c:pt idx="0">
                  <c:v>CCCM</c:v>
                </c:pt>
                <c:pt idx="1">
                  <c:v>Food Security</c:v>
                </c:pt>
                <c:pt idx="2">
                  <c:v>WASH</c:v>
                </c:pt>
                <c:pt idx="3">
                  <c:v>Health</c:v>
                </c:pt>
                <c:pt idx="4">
                  <c:v>Shelter</c:v>
                </c:pt>
                <c:pt idx="5">
                  <c:v>Education</c:v>
                </c:pt>
                <c:pt idx="6">
                  <c:v>Nutrition</c:v>
                </c:pt>
                <c:pt idx="7">
                  <c:v>Protection</c:v>
                </c:pt>
                <c:pt idx="8">
                  <c:v>Early Recovery</c:v>
                </c:pt>
                <c:pt idx="9">
                  <c:v>Logistics</c:v>
                </c:pt>
                <c:pt idx="10">
                  <c:v>Emergency Telecom.</c:v>
                </c:pt>
              </c:strCache>
            </c:strRef>
          </c:cat>
          <c:val>
            <c:numRef>
              <c:f>'needs-target-reached'!$C$2:$C$12</c:f>
              <c:numCache>
                <c:formatCode>General</c:formatCode>
                <c:ptCount val="11"/>
                <c:pt idx="0">
                  <c:v>3034</c:v>
                </c:pt>
                <c:pt idx="1">
                  <c:v>623</c:v>
                </c:pt>
                <c:pt idx="2">
                  <c:v>2600</c:v>
                </c:pt>
                <c:pt idx="3">
                  <c:v>2600</c:v>
                </c:pt>
                <c:pt idx="4">
                  <c:v>1540</c:v>
                </c:pt>
                <c:pt idx="5">
                  <c:v>1540</c:v>
                </c:pt>
                <c:pt idx="6">
                  <c:v>1535</c:v>
                </c:pt>
                <c:pt idx="7">
                  <c:v>1372</c:v>
                </c:pt>
                <c:pt idx="8">
                  <c:v>1344</c:v>
                </c:pt>
                <c:pt idx="9">
                  <c:v>1300</c:v>
                </c:pt>
                <c:pt idx="10">
                  <c:v>1171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8F-4424-9DC1-FD099EA99416}"/>
            </c:ext>
          </c:extLst>
        </c:ser>
        <c:ser>
          <c:idx val="2"/>
          <c:order val="2"/>
          <c:tx>
            <c:strRef>
              <c:f>'needs-target-reached'!$D$1</c:f>
              <c:strCache>
                <c:ptCount val="1"/>
                <c:pt idx="0">
                  <c:v>Reached</c:v>
                </c:pt>
              </c:strCache>
            </c:strRef>
          </c:tx>
          <c:spPr>
            <a:solidFill>
              <a:srgbClr val="026CB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00">
                    <a:solidFill>
                      <a:srgbClr val="026CB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'needs-target-reached'!$A$2:$A$12</c:f>
              <c:strCache>
                <c:ptCount val="11"/>
                <c:pt idx="0">
                  <c:v>CCCM</c:v>
                </c:pt>
                <c:pt idx="1">
                  <c:v>Food Security</c:v>
                </c:pt>
                <c:pt idx="2">
                  <c:v>WASH</c:v>
                </c:pt>
                <c:pt idx="3">
                  <c:v>Health</c:v>
                </c:pt>
                <c:pt idx="4">
                  <c:v>Shelter</c:v>
                </c:pt>
                <c:pt idx="5">
                  <c:v>Education</c:v>
                </c:pt>
                <c:pt idx="6">
                  <c:v>Nutrition</c:v>
                </c:pt>
                <c:pt idx="7">
                  <c:v>Protection</c:v>
                </c:pt>
                <c:pt idx="8">
                  <c:v>Early Recovery</c:v>
                </c:pt>
                <c:pt idx="9">
                  <c:v>Logistics</c:v>
                </c:pt>
                <c:pt idx="10">
                  <c:v>Emergency Telecom.</c:v>
                </c:pt>
              </c:strCache>
            </c:strRef>
          </c:cat>
          <c:val>
            <c:numRef>
              <c:f>'needs-target-reached'!$D$2:$D$12</c:f>
              <c:numCache>
                <c:formatCode>General</c:formatCode>
                <c:ptCount val="11"/>
                <c:pt idx="0">
                  <c:v>98</c:v>
                </c:pt>
                <c:pt idx="1">
                  <c:v>571</c:v>
                </c:pt>
                <c:pt idx="2">
                  <c:v>327</c:v>
                </c:pt>
                <c:pt idx="3">
                  <c:v>803</c:v>
                </c:pt>
                <c:pt idx="4">
                  <c:v>162</c:v>
                </c:pt>
                <c:pt idx="5">
                  <c:v>709</c:v>
                </c:pt>
                <c:pt idx="6">
                  <c:v>550</c:v>
                </c:pt>
                <c:pt idx="7">
                  <c:v>1142</c:v>
                </c:pt>
                <c:pt idx="8">
                  <c:v>1143</c:v>
                </c:pt>
                <c:pt idx="9">
                  <c:v>198</c:v>
                </c:pt>
                <c:pt idx="10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8F-4424-9DC1-FD099EA99416}"/>
            </c:ext>
          </c:extLst>
        </c:ser>
        <c:ser>
          <c:idx val="3"/>
          <c:order val="3"/>
          <c:tx>
            <c:strRef>
              <c:f>'needs-target-reached'!$E$1</c:f>
              <c:strCache>
                <c:ptCount val="1"/>
                <c:pt idx="0">
                  <c:v>%reached vs targeted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50305250305250304"/>
                  <c:y val="2.2347346246523653E-2"/>
                </c:manualLayout>
              </c:layout>
              <c:tx>
                <c:rich>
                  <a:bodyPr/>
                  <a:lstStyle/>
                  <a:p>
                    <a:pPr>
                      <a:defRPr sz="800" b="0">
                        <a:solidFill>
                          <a:srgbClr val="C0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056EB4"/>
                        </a:solidFill>
                      </a:rPr>
                      <a:t>3%</a:t>
                    </a:r>
                  </a:p>
                </c:rich>
              </c:tx>
              <c:numFmt formatCode="0%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8F-4424-9DC1-FD099EA99416}"/>
                </c:ext>
              </c:extLst>
            </c:dLbl>
            <c:dLbl>
              <c:idx val="1"/>
              <c:layout>
                <c:manualLayout>
                  <c:x val="0.49328449328449331"/>
                  <c:y val="2.48302761037551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8F-4424-9DC1-FD099EA99416}"/>
                </c:ext>
              </c:extLst>
            </c:dLbl>
            <c:dLbl>
              <c:idx val="2"/>
              <c:layout>
                <c:manualLayout>
                  <c:x val="0.49328449328449331"/>
                  <c:y val="2.4829885091179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8F-4424-9DC1-FD099EA99416}"/>
                </c:ext>
              </c:extLst>
            </c:dLbl>
            <c:dLbl>
              <c:idx val="3"/>
              <c:layout>
                <c:manualLayout>
                  <c:x val="0.49328449328449331"/>
                  <c:y val="2.4830080597467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58F-4424-9DC1-FD099EA99416}"/>
                </c:ext>
              </c:extLst>
            </c:dLbl>
            <c:dLbl>
              <c:idx val="4"/>
              <c:layout>
                <c:manualLayout>
                  <c:x val="0.49328449328449331"/>
                  <c:y val="2.48296895848912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8F-4424-9DC1-FD099EA99416}"/>
                </c:ext>
              </c:extLst>
            </c:dLbl>
            <c:dLbl>
              <c:idx val="5"/>
              <c:layout>
                <c:manualLayout>
                  <c:x val="0.49572649572649574"/>
                  <c:y val="2.73126194421228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8F-4424-9DC1-FD099EA99416}"/>
                </c:ext>
              </c:extLst>
            </c:dLbl>
            <c:dLbl>
              <c:idx val="6"/>
              <c:layout>
                <c:manualLayout>
                  <c:x val="0.49572649572649574"/>
                  <c:y val="2.23467597276597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58F-4424-9DC1-FD099EA99416}"/>
                </c:ext>
              </c:extLst>
            </c:dLbl>
            <c:dLbl>
              <c:idx val="7"/>
              <c:layout>
                <c:manualLayout>
                  <c:x val="0.49328449328449331"/>
                  <c:y val="2.4829689584891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8F-4424-9DC1-FD099EA99416}"/>
                </c:ext>
              </c:extLst>
            </c:dLbl>
            <c:dLbl>
              <c:idx val="8"/>
              <c:layout>
                <c:manualLayout>
                  <c:x val="0.49572649572649574"/>
                  <c:y val="2.48296895848911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8F-4424-9DC1-FD099EA99416}"/>
                </c:ext>
              </c:extLst>
            </c:dLbl>
            <c:dLbl>
              <c:idx val="9"/>
              <c:layout>
                <c:manualLayout>
                  <c:x val="0.49572649572649574"/>
                  <c:y val="2.23469552339477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58F-4424-9DC1-FD099EA99416}"/>
                </c:ext>
              </c:extLst>
            </c:dLbl>
            <c:dLbl>
              <c:idx val="10"/>
              <c:layout>
                <c:manualLayout>
                  <c:x val="0.49572649572649574"/>
                  <c:y val="2.4829689584891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58F-4424-9DC1-FD099EA99416}"/>
                </c:ext>
              </c:extLst>
            </c:dLbl>
            <c:dLbl>
              <c:idx val="11"/>
              <c:layout>
                <c:manualLayout>
                  <c:x val="0.49328449328449331"/>
                  <c:y val="2.48296895848912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58F-4424-9DC1-FD099EA99416}"/>
                </c:ext>
              </c:extLst>
            </c:dLbl>
            <c:dLbl>
              <c:idx val="12"/>
              <c:layout>
                <c:manualLayout>
                  <c:x val="0.49572649572649574"/>
                  <c:y val="2.48298850911792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58F-4424-9DC1-FD099EA99416}"/>
                </c:ext>
              </c:extLst>
            </c:dLbl>
            <c:dLbl>
              <c:idx val="13"/>
              <c:layout>
                <c:manualLayout>
                  <c:x val="0.49328449328449331"/>
                  <c:y val="2.73126194421228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58F-4424-9DC1-FD099EA9941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>
                    <a:solidFill>
                      <a:srgbClr val="026CB6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'needs-target-reached'!$A$2:$A$12</c:f>
              <c:strCache>
                <c:ptCount val="11"/>
                <c:pt idx="0">
                  <c:v>CCCM</c:v>
                </c:pt>
                <c:pt idx="1">
                  <c:v>Food Security</c:v>
                </c:pt>
                <c:pt idx="2">
                  <c:v>WASH</c:v>
                </c:pt>
                <c:pt idx="3">
                  <c:v>Health</c:v>
                </c:pt>
                <c:pt idx="4">
                  <c:v>Shelter</c:v>
                </c:pt>
                <c:pt idx="5">
                  <c:v>Education</c:v>
                </c:pt>
                <c:pt idx="6">
                  <c:v>Nutrition</c:v>
                </c:pt>
                <c:pt idx="7">
                  <c:v>Protection</c:v>
                </c:pt>
                <c:pt idx="8">
                  <c:v>Early Recovery</c:v>
                </c:pt>
                <c:pt idx="9">
                  <c:v>Logistics</c:v>
                </c:pt>
                <c:pt idx="10">
                  <c:v>Emergency Telecom.</c:v>
                </c:pt>
              </c:strCache>
            </c:strRef>
          </c:cat>
          <c:val>
            <c:numRef>
              <c:f>'needs-target-reached'!$E$2:$E$12</c:f>
              <c:numCache>
                <c:formatCode>0%</c:formatCode>
                <c:ptCount val="11"/>
                <c:pt idx="0">
                  <c:v>3.2300593276203035E-2</c:v>
                </c:pt>
                <c:pt idx="1">
                  <c:v>0.9165329052969502</c:v>
                </c:pt>
                <c:pt idx="2">
                  <c:v>0.12576923076923077</c:v>
                </c:pt>
                <c:pt idx="3">
                  <c:v>0.30884615384615383</c:v>
                </c:pt>
                <c:pt idx="4">
                  <c:v>0.10519480519480519</c:v>
                </c:pt>
                <c:pt idx="5">
                  <c:v>0.4603896103896104</c:v>
                </c:pt>
                <c:pt idx="6">
                  <c:v>0.35830618892508143</c:v>
                </c:pt>
                <c:pt idx="7">
                  <c:v>0.83236151603498543</c:v>
                </c:pt>
                <c:pt idx="8">
                  <c:v>0.8504464285714286</c:v>
                </c:pt>
                <c:pt idx="9">
                  <c:v>0.15230769230769231</c:v>
                </c:pt>
                <c:pt idx="10">
                  <c:v>0.14944491887275832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58F-4424-9DC1-FD099EA9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3532928"/>
        <c:axId val="34353920"/>
      </c:barChart>
      <c:catAx>
        <c:axId val="335329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34353920"/>
        <c:crosses val="autoZero"/>
        <c:auto val="1"/>
        <c:lblAlgn val="ctr"/>
        <c:lblOffset val="100"/>
        <c:noMultiLvlLbl val="0"/>
      </c:catAx>
      <c:valAx>
        <c:axId val="3435392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33532928"/>
        <c:crosses val="autoZero"/>
        <c:crossBetween val="between"/>
      </c:valAx>
      <c:spPr>
        <a:noFill/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.31107111611048621"/>
          <c:y val="8.6902545003103668E-2"/>
          <c:w val="0.50547917961236077"/>
          <c:h val="4.6574401729195615E-2"/>
        </c:manualLayout>
      </c:layout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4881-4AE1-AC85-061519FC615D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4881-4AE1-AC85-061519FC615D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4881-4AE1-AC85-061519FC615D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4881-4AE1-AC85-061519FC615D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4881-4AE1-AC85-061519FC615D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4881-4AE1-AC85-061519FC615D}"/>
              </c:ext>
            </c:extLst>
          </c:dPt>
          <c:val>
            <c:numRef>
              <c:f>Dials!$C$234:$C$244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81-4AE1-AC85-061519FC615D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4881-4AE1-AC85-061519FC615D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4881-4AE1-AC85-061519FC615D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4881-4AE1-AC85-061519FC615D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4881-4AE1-AC85-061519FC615D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4881-4AE1-AC85-061519FC615D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4881-4AE1-AC85-061519FC615D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4881-4AE1-AC85-061519FC615D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4881-4AE1-AC85-061519FC615D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4881-4AE1-AC85-061519FC615D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4881-4AE1-AC85-061519FC615D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4881-4AE1-AC85-061519FC615D}"/>
              </c:ext>
            </c:extLst>
          </c:dPt>
          <c:val>
            <c:numRef>
              <c:f>Dials!$B$234:$B$244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4881-4AE1-AC85-061519FC6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7F09-4173-8CE2-0B70C8C820DA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7F09-4173-8CE2-0B70C8C820DA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7F09-4173-8CE2-0B70C8C820DA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7F09-4173-8CE2-0B70C8C820DA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7F09-4173-8CE2-0B70C8C820DA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7F09-4173-8CE2-0B70C8C820DA}"/>
              </c:ext>
            </c:extLst>
          </c:dPt>
          <c:val>
            <c:numRef>
              <c:f>Dials!$C$209:$C$219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F09-4173-8CE2-0B70C8C82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B95A-4204-80FB-85974D53B76F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B95A-4204-80FB-85974D53B76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B95A-4204-80FB-85974D53B76F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B95A-4204-80FB-85974D53B76F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B95A-4204-80FB-85974D53B76F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B95A-4204-80FB-85974D53B76F}"/>
              </c:ext>
            </c:extLst>
          </c:dPt>
          <c:val>
            <c:numRef>
              <c:f>Dials!$C$184:$C$194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5A-4204-80FB-85974D53B76F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B95A-4204-80FB-85974D53B76F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B95A-4204-80FB-85974D53B76F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B95A-4204-80FB-85974D53B76F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B95A-4204-80FB-85974D53B76F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B95A-4204-80FB-85974D53B76F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B95A-4204-80FB-85974D53B76F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B95A-4204-80FB-85974D53B76F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B95A-4204-80FB-85974D53B76F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B95A-4204-80FB-85974D53B76F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B95A-4204-80FB-85974D53B76F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B95A-4204-80FB-85974D53B76F}"/>
              </c:ext>
            </c:extLst>
          </c:dPt>
          <c:val>
            <c:numRef>
              <c:f>Dials!$B$184:$B$194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95A-4204-80FB-85974D53B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E644-4580-B770-68FB8AF075F5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E644-4580-B770-68FB8AF075F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E644-4580-B770-68FB8AF075F5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E644-4580-B770-68FB8AF075F5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E644-4580-B770-68FB8AF075F5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E644-4580-B770-68FB8AF075F5}"/>
              </c:ext>
            </c:extLst>
          </c:dPt>
          <c:val>
            <c:numRef>
              <c:f>Dials!$C$184:$C$194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44-4580-B770-68FB8AF07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2CF8-4093-AC9B-FCACE3FD55F9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2CF8-4093-AC9B-FCACE3FD55F9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2CF8-4093-AC9B-FCACE3FD55F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2CF8-4093-AC9B-FCACE3FD55F9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2CF8-4093-AC9B-FCACE3FD55F9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2CF8-4093-AC9B-FCACE3FD55F9}"/>
              </c:ext>
            </c:extLst>
          </c:dPt>
          <c:val>
            <c:numRef>
              <c:f>Dials!$C$159:$C$169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F8-4093-AC9B-FCACE3FD55F9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2CF8-4093-AC9B-FCACE3FD55F9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2CF8-4093-AC9B-FCACE3FD55F9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2CF8-4093-AC9B-FCACE3FD55F9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2CF8-4093-AC9B-FCACE3FD55F9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2CF8-4093-AC9B-FCACE3FD55F9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2CF8-4093-AC9B-FCACE3FD55F9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2CF8-4093-AC9B-FCACE3FD55F9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2CF8-4093-AC9B-FCACE3FD55F9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2CF8-4093-AC9B-FCACE3FD55F9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2CF8-4093-AC9B-FCACE3FD55F9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2CF8-4093-AC9B-FCACE3FD55F9}"/>
              </c:ext>
            </c:extLst>
          </c:dPt>
          <c:val>
            <c:numRef>
              <c:f>Dials!$B$159:$B$169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2CF8-4093-AC9B-FCACE3FD5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18D5-45B2-823B-0B6F658D49C8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18D5-45B2-823B-0B6F658D49C8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18D5-45B2-823B-0B6F658D49C8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18D5-45B2-823B-0B6F658D49C8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18D5-45B2-823B-0B6F658D49C8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18D5-45B2-823B-0B6F658D49C8}"/>
              </c:ext>
            </c:extLst>
          </c:dPt>
          <c:val>
            <c:numRef>
              <c:f>Dials!$C$159:$C$169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8D5-45B2-823B-0B6F658D4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8DD1-4197-A695-E2CBC822F43A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8DD1-4197-A695-E2CBC822F43A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8DD1-4197-A695-E2CBC822F43A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8DD1-4197-A695-E2CBC822F4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8DD1-4197-A695-E2CBC822F43A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8DD1-4197-A695-E2CBC822F43A}"/>
              </c:ext>
            </c:extLst>
          </c:dPt>
          <c:val>
            <c:numRef>
              <c:f>Dials!$C$134:$C$144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98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DD1-4197-A695-E2CBC822F43A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8DD1-4197-A695-E2CBC822F43A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8DD1-4197-A695-E2CBC822F43A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8DD1-4197-A695-E2CBC822F43A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8DD1-4197-A695-E2CBC822F43A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8DD1-4197-A695-E2CBC822F43A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8DD1-4197-A695-E2CBC822F43A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8DD1-4197-A695-E2CBC822F43A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8DD1-4197-A695-E2CBC822F43A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8DD1-4197-A695-E2CBC822F43A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8DD1-4197-A695-E2CBC822F43A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8DD1-4197-A695-E2CBC822F43A}"/>
              </c:ext>
            </c:extLst>
          </c:dPt>
          <c:val>
            <c:numRef>
              <c:f>Dials!$B$134:$B$144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DD1-4197-A695-E2CBC822F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DBD7-46EC-B621-9B97145C854A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DBD7-46EC-B621-9B97145C854A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DBD7-46EC-B621-9B97145C854A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DBD7-46EC-B621-9B97145C854A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DBD7-46EC-B621-9B97145C854A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DBD7-46EC-B621-9B97145C854A}"/>
              </c:ext>
            </c:extLst>
          </c:dPt>
          <c:val>
            <c:numRef>
              <c:f>Dials!$C$109:$C$119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98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D7-46EC-B621-9B97145C8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936B-4456-986C-0172270436EC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936B-4456-986C-0172270436EC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936B-4456-986C-0172270436E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936B-4456-986C-0172270436EC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936B-4456-986C-0172270436EC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936B-4456-986C-0172270436EC}"/>
              </c:ext>
            </c:extLst>
          </c:dPt>
          <c:val>
            <c:numRef>
              <c:f>Dials!$C$84:$C$94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36B-4456-986C-0172270436EC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936B-4456-986C-0172270436EC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936B-4456-986C-0172270436EC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936B-4456-986C-0172270436EC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936B-4456-986C-0172270436EC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936B-4456-986C-0172270436EC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936B-4456-986C-0172270436EC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936B-4456-986C-0172270436EC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936B-4456-986C-0172270436EC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936B-4456-986C-0172270436EC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936B-4456-986C-0172270436EC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936B-4456-986C-0172270436EC}"/>
              </c:ext>
            </c:extLst>
          </c:dPt>
          <c:val>
            <c:numRef>
              <c:f>Dials!$B$84:$B$94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36B-4456-986C-017227043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13EC-41E7-94E3-7AC2D422DF77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13EC-41E7-94E3-7AC2D422DF77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13EC-41E7-94E3-7AC2D422DF77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13EC-41E7-94E3-7AC2D422DF77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13EC-41E7-94E3-7AC2D422DF77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13EC-41E7-94E3-7AC2D422DF77}"/>
              </c:ext>
            </c:extLst>
          </c:dPt>
          <c:val>
            <c:numRef>
              <c:f>Dials!$C$84:$C$94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3EC-41E7-94E3-7AC2D422D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Sector XY</a:t>
            </a:r>
          </a:p>
        </c:rich>
      </c:tx>
      <c:layout>
        <c:manualLayout>
          <c:xMode val="edge"/>
          <c:yMode val="edge"/>
          <c:x val="5.9469008681607106E-3"/>
          <c:y val="2.1298372186235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11764705882354"/>
          <c:y val="0.25892857142857145"/>
          <c:w val="0.73161764705882348"/>
          <c:h val="0.53556147774336282"/>
        </c:manualLayout>
      </c:layout>
      <c:lineChart>
        <c:grouping val="standard"/>
        <c:varyColors val="0"/>
        <c:ser>
          <c:idx val="0"/>
          <c:order val="0"/>
          <c:tx>
            <c:strRef>
              <c:f>Trend!$A$3</c:f>
              <c:strCache>
                <c:ptCount val="1"/>
                <c:pt idx="0">
                  <c:v>Needs</c:v>
                </c:pt>
              </c:strCache>
            </c:strRef>
          </c:tx>
          <c:spPr>
            <a:ln w="76200">
              <a:solidFill>
                <a:schemeClr val="bg1">
                  <a:lumMod val="8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Trend!$A$4:$A$6</c:f>
              <c:numCache>
                <c:formatCode>#,##0</c:formatCode>
                <c:ptCount val="3"/>
                <c:pt idx="0">
                  <c:v>120000</c:v>
                </c:pt>
                <c:pt idx="1">
                  <c:v>200000</c:v>
                </c:pt>
                <c:pt idx="2">
                  <c:v>206000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D5-4411-A70D-7AE0DC019BBA}"/>
            </c:ext>
          </c:extLst>
        </c:ser>
        <c:ser>
          <c:idx val="1"/>
          <c:order val="1"/>
          <c:tx>
            <c:strRef>
              <c:f>Trend!$B$3</c:f>
              <c:strCache>
                <c:ptCount val="1"/>
                <c:pt idx="0">
                  <c:v>Target</c:v>
                </c:pt>
              </c:strCache>
            </c:strRef>
          </c:tx>
          <c:spPr>
            <a:ln w="762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Trend!$B$4:$B$6</c:f>
              <c:numCache>
                <c:formatCode>#,##0</c:formatCode>
                <c:ptCount val="3"/>
                <c:pt idx="0">
                  <c:v>117000</c:v>
                </c:pt>
                <c:pt idx="1">
                  <c:v>160000</c:v>
                </c:pt>
                <c:pt idx="2">
                  <c:v>166164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5-4411-A70D-7AE0DC019BBA}"/>
            </c:ext>
          </c:extLst>
        </c:ser>
        <c:ser>
          <c:idx val="2"/>
          <c:order val="2"/>
          <c:tx>
            <c:strRef>
              <c:f>Trend!$C$3</c:f>
              <c:strCache>
                <c:ptCount val="1"/>
                <c:pt idx="0">
                  <c:v>Coverage</c:v>
                </c:pt>
              </c:strCache>
            </c:strRef>
          </c:tx>
          <c:spPr>
            <a:ln w="76200">
              <a:solidFill>
                <a:schemeClr val="accent1">
                  <a:lumMod val="75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Trend!$C$4:$C$6</c:f>
              <c:numCache>
                <c:formatCode>#,##0</c:formatCode>
                <c:ptCount val="3"/>
                <c:pt idx="0">
                  <c:v>77000</c:v>
                </c:pt>
                <c:pt idx="1">
                  <c:v>96900</c:v>
                </c:pt>
                <c:pt idx="2">
                  <c:v>136244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D5-4411-A70D-7AE0DC01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60224"/>
        <c:axId val="33866112"/>
      </c:lineChart>
      <c:catAx>
        <c:axId val="33860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6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66112"/>
        <c:scaling>
          <c:orientation val="minMax"/>
        </c:scaling>
        <c:delete val="0"/>
        <c:axPos val="l"/>
        <c:numFmt formatCode="#,##0;[Red]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602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31FF-42BD-8A3F-A4DF589FCD2B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31FF-42BD-8A3F-A4DF589FCD2B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31FF-42BD-8A3F-A4DF589FCD2B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31FF-42BD-8A3F-A4DF589FCD2B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31FF-42BD-8A3F-A4DF589FCD2B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31FF-42BD-8A3F-A4DF589FCD2B}"/>
              </c:ext>
            </c:extLst>
          </c:dPt>
          <c:val>
            <c:numRef>
              <c:f>Dials!$C$34:$C$44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FF-42BD-8A3F-A4DF589FCD2B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31FF-42BD-8A3F-A4DF589FCD2B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31FF-42BD-8A3F-A4DF589FCD2B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31FF-42BD-8A3F-A4DF589FCD2B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31FF-42BD-8A3F-A4DF589FCD2B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31FF-42BD-8A3F-A4DF589FCD2B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31FF-42BD-8A3F-A4DF589FCD2B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31FF-42BD-8A3F-A4DF589FCD2B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31FF-42BD-8A3F-A4DF589FCD2B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31FF-42BD-8A3F-A4DF589FCD2B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31FF-42BD-8A3F-A4DF589FCD2B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31FF-42BD-8A3F-A4DF589FCD2B}"/>
              </c:ext>
            </c:extLst>
          </c:dPt>
          <c:val>
            <c:numRef>
              <c:f>Dials!$B$34:$B$44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1FF-42BD-8A3F-A4DF589FCD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06FE-4A49-9FBB-5FA9B4BA97F9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06FE-4A49-9FBB-5FA9B4BA97F9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06FE-4A49-9FBB-5FA9B4BA97F9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06FE-4A49-9FBB-5FA9B4BA97F9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06FE-4A49-9FBB-5FA9B4BA97F9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06FE-4A49-9FBB-5FA9B4BA97F9}"/>
              </c:ext>
            </c:extLst>
          </c:dPt>
          <c:val>
            <c:numRef>
              <c:f>Dials!$C$34:$C$44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6FE-4A49-9FBB-5FA9B4BA9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8B41-47E5-9657-74CE39FFE13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8B41-47E5-9657-74CE39FFE13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8B41-47E5-9657-74CE39FFE13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8B41-47E5-9657-74CE39FFE135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8B41-47E5-9657-74CE39FFE135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8B41-47E5-9657-74CE39FFE135}"/>
              </c:ext>
            </c:extLst>
          </c:dPt>
          <c:val>
            <c:numRef>
              <c:f>Dials!$C$59:$C$69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B41-47E5-9657-74CE39FFE135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8B41-47E5-9657-74CE39FFE135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8B41-47E5-9657-74CE39FFE135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8B41-47E5-9657-74CE39FFE135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8B41-47E5-9657-74CE39FFE135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8B41-47E5-9657-74CE39FFE135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8B41-47E5-9657-74CE39FFE135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8B41-47E5-9657-74CE39FFE135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8B41-47E5-9657-74CE39FFE135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8B41-47E5-9657-74CE39FFE135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8B41-47E5-9657-74CE39FFE135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8B41-47E5-9657-74CE39FFE135}"/>
              </c:ext>
            </c:extLst>
          </c:dPt>
          <c:val>
            <c:numRef>
              <c:f>Dials!$B$59:$B$69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B41-47E5-9657-74CE39FFE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7B24-48A2-93AB-FBD8E912F5AB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7B24-48A2-93AB-FBD8E912F5AB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7B24-48A2-93AB-FBD8E912F5AB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7B24-48A2-93AB-FBD8E912F5AB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7B24-48A2-93AB-FBD8E912F5AB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7B24-48A2-93AB-FBD8E912F5AB}"/>
              </c:ext>
            </c:extLst>
          </c:dPt>
          <c:val>
            <c:numRef>
              <c:f>Dials!$C$59:$C$69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B24-48A2-93AB-FBD8E912F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EBCA-4F68-B70F-E533A4F11775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EBCA-4F68-B70F-E533A4F11775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EBCA-4F68-B70F-E533A4F11775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EBCA-4F68-B70F-E533A4F11775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EBCA-4F68-B70F-E533A4F11775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EBCA-4F68-B70F-E533A4F11775}"/>
              </c:ext>
            </c:extLst>
          </c:dPt>
          <c:val>
            <c:numRef>
              <c:f>Dials!$C$9:$C$19</c:f>
              <c:numCache>
                <c:formatCode>General</c:formatCode>
                <c:ptCount val="11"/>
                <c:pt idx="0">
                  <c:v>39</c:v>
                </c:pt>
                <c:pt idx="1">
                  <c:v>0</c:v>
                </c:pt>
                <c:pt idx="2">
                  <c:v>2</c:v>
                </c:pt>
                <c:pt idx="3">
                  <c:v>59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BCA-4F68-B70F-E533A4F11775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EBCA-4F68-B70F-E533A4F11775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EBCA-4F68-B70F-E533A4F11775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EBCA-4F68-B70F-E533A4F11775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EBCA-4F68-B70F-E533A4F11775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EBCA-4F68-B70F-E533A4F11775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EBCA-4F68-B70F-E533A4F11775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EBCA-4F68-B70F-E533A4F11775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EBCA-4F68-B70F-E533A4F11775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EBCA-4F68-B70F-E533A4F11775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EBCA-4F68-B70F-E533A4F11775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EBCA-4F68-B70F-E533A4F11775}"/>
              </c:ext>
            </c:extLst>
          </c:dPt>
          <c:val>
            <c:numRef>
              <c:f>Dials!$B$9:$B$19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EBCA-4F68-B70F-E533A4F11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539C-450D-BF1D-DFF9A7B72EC9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539C-450D-BF1D-DFF9A7B72EC9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539C-450D-BF1D-DFF9A7B72EC9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539C-450D-BF1D-DFF9A7B72EC9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539C-450D-BF1D-DFF9A7B72EC9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539C-450D-BF1D-DFF9A7B72EC9}"/>
              </c:ext>
            </c:extLst>
          </c:dPt>
          <c:val>
            <c:numRef>
              <c:f>Dials!$C$9:$C$19</c:f>
              <c:numCache>
                <c:formatCode>General</c:formatCode>
                <c:ptCount val="11"/>
                <c:pt idx="0">
                  <c:v>39</c:v>
                </c:pt>
                <c:pt idx="1">
                  <c:v>0</c:v>
                </c:pt>
                <c:pt idx="2">
                  <c:v>2</c:v>
                </c:pt>
                <c:pt idx="3">
                  <c:v>59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9C-450D-BF1D-DFF9A7B72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B305-4A69-95CD-5A5403507187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B305-4A69-95CD-5A5403507187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B305-4A69-95CD-5A5403507187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B305-4A69-95CD-5A5403507187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B305-4A69-95CD-5A5403507187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B305-4A69-95CD-5A5403507187}"/>
              </c:ext>
            </c:extLst>
          </c:dPt>
          <c:val>
            <c:numRef>
              <c:f>Dials!$C$134:$C$144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98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305-4A69-95CD-5A5403507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03946984057264"/>
          <c:h val="0.91414592283145335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dPt>
            <c:idx val="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D8D8-4AE0-87EB-5259416118CF}"/>
              </c:ext>
            </c:extLst>
          </c:dPt>
          <c:dPt>
            <c:idx val="1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D8D8-4AE0-87EB-5259416118CF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5-D8D8-4AE0-87EB-5259416118CF}"/>
              </c:ext>
            </c:extLst>
          </c:dPt>
          <c:dPt>
            <c:idx val="3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D8D8-4AE0-87EB-5259416118CF}"/>
              </c:ext>
            </c:extLst>
          </c:dPt>
          <c:dPt>
            <c:idx val="4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D8D8-4AE0-87EB-5259416118CF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B-D8D8-4AE0-87EB-5259416118CF}"/>
              </c:ext>
            </c:extLst>
          </c:dPt>
          <c:val>
            <c:numRef>
              <c:f>Dials!$C$234:$C$244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D8-4AE0-87EB-525941611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'Population Pyramid'!$B$1</c:f>
              <c:strCache>
                <c:ptCount val="1"/>
                <c:pt idx="0">
                  <c:v>Male Population</c:v>
                </c:pt>
              </c:strCache>
            </c:strRef>
          </c:tx>
          <c:invertIfNegative val="0"/>
          <c:cat>
            <c:strRef>
              <c:f>'Population Pyramid'!$A$3:$A$23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'Population Pyramid'!$B$3:$B$23</c:f>
              <c:numCache>
                <c:formatCode>0</c:formatCode>
                <c:ptCount val="21"/>
                <c:pt idx="0">
                  <c:v>-1338215</c:v>
                </c:pt>
                <c:pt idx="1">
                  <c:v>-1329539</c:v>
                </c:pt>
                <c:pt idx="2">
                  <c:v>-1323015</c:v>
                </c:pt>
                <c:pt idx="3">
                  <c:v>-1237464</c:v>
                </c:pt>
                <c:pt idx="4">
                  <c:v>-1193678</c:v>
                </c:pt>
                <c:pt idx="5">
                  <c:v>-1068245</c:v>
                </c:pt>
                <c:pt idx="6">
                  <c:v>-883578</c:v>
                </c:pt>
                <c:pt idx="7">
                  <c:v>-694014</c:v>
                </c:pt>
                <c:pt idx="8">
                  <c:v>-614468</c:v>
                </c:pt>
                <c:pt idx="9">
                  <c:v>-500795</c:v>
                </c:pt>
                <c:pt idx="10">
                  <c:v>-379524</c:v>
                </c:pt>
                <c:pt idx="11">
                  <c:v>-287017</c:v>
                </c:pt>
                <c:pt idx="12">
                  <c:v>-200523</c:v>
                </c:pt>
                <c:pt idx="13">
                  <c:v>-146970</c:v>
                </c:pt>
                <c:pt idx="14">
                  <c:v>-110283</c:v>
                </c:pt>
                <c:pt idx="15">
                  <c:v>-72333</c:v>
                </c:pt>
                <c:pt idx="16">
                  <c:v>-42390</c:v>
                </c:pt>
                <c:pt idx="17">
                  <c:v>-17651</c:v>
                </c:pt>
                <c:pt idx="18">
                  <c:v>-3788</c:v>
                </c:pt>
                <c:pt idx="19">
                  <c:v>524</c:v>
                </c:pt>
                <c:pt idx="20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C-498E-A3C2-D099343196B3}"/>
            </c:ext>
          </c:extLst>
        </c:ser>
        <c:ser>
          <c:idx val="1"/>
          <c:order val="1"/>
          <c:tx>
            <c:strRef>
              <c:f>'Population Pyramid'!$C$1</c:f>
              <c:strCache>
                <c:ptCount val="1"/>
                <c:pt idx="0">
                  <c:v>Female Population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'Population Pyramid'!$A$3:$A$23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'Population Pyramid'!$C$3:$C$23</c:f>
              <c:numCache>
                <c:formatCode>General</c:formatCode>
                <c:ptCount val="21"/>
                <c:pt idx="0">
                  <c:v>1268876</c:v>
                </c:pt>
                <c:pt idx="1">
                  <c:v>1264863</c:v>
                </c:pt>
                <c:pt idx="2">
                  <c:v>1260120</c:v>
                </c:pt>
                <c:pt idx="3">
                  <c:v>1182120</c:v>
                </c:pt>
                <c:pt idx="4">
                  <c:v>1144032</c:v>
                </c:pt>
                <c:pt idx="5">
                  <c:v>1018641</c:v>
                </c:pt>
                <c:pt idx="6">
                  <c:v>851369</c:v>
                </c:pt>
                <c:pt idx="7">
                  <c:v>678919</c:v>
                </c:pt>
                <c:pt idx="8">
                  <c:v>591159</c:v>
                </c:pt>
                <c:pt idx="9">
                  <c:v>487094</c:v>
                </c:pt>
                <c:pt idx="10">
                  <c:v>374248</c:v>
                </c:pt>
                <c:pt idx="11">
                  <c:v>290448</c:v>
                </c:pt>
                <c:pt idx="12">
                  <c:v>210769</c:v>
                </c:pt>
                <c:pt idx="13">
                  <c:v>160856</c:v>
                </c:pt>
                <c:pt idx="14">
                  <c:v>125683</c:v>
                </c:pt>
                <c:pt idx="15">
                  <c:v>88792</c:v>
                </c:pt>
                <c:pt idx="16">
                  <c:v>55387</c:v>
                </c:pt>
                <c:pt idx="17">
                  <c:v>25353</c:v>
                </c:pt>
                <c:pt idx="18">
                  <c:v>6642</c:v>
                </c:pt>
                <c:pt idx="19">
                  <c:v>1177</c:v>
                </c:pt>
                <c:pt idx="20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C-498E-A3C2-D09934319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36683136"/>
        <c:axId val="36689024"/>
      </c:barChart>
      <c:catAx>
        <c:axId val="366831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36689024"/>
        <c:crosses val="autoZero"/>
        <c:auto val="1"/>
        <c:lblAlgn val="ctr"/>
        <c:lblOffset val="100"/>
        <c:noMultiLvlLbl val="0"/>
      </c:catAx>
      <c:valAx>
        <c:axId val="36689024"/>
        <c:scaling>
          <c:orientation val="minMax"/>
        </c:scaling>
        <c:delete val="0"/>
        <c:axPos val="b"/>
        <c:numFmt formatCode="0;0" sourceLinked="0"/>
        <c:majorTickMark val="out"/>
        <c:minorTickMark val="none"/>
        <c:tickLblPos val="nextTo"/>
        <c:crossAx val="36683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r>
              <a:rPr lang="en-GB"/>
              <a:t>Chart Title</a:t>
            </a:r>
          </a:p>
        </c:rich>
      </c:tx>
      <c:layout>
        <c:manualLayout>
          <c:xMode val="edge"/>
          <c:yMode val="edge"/>
          <c:x val="0.47767926560068125"/>
          <c:y val="1.0416687859472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0496085751613"/>
          <c:y val="0.13541694217314082"/>
          <c:w val="0.82291786254572197"/>
          <c:h val="0.77708491431663884"/>
        </c:manualLayout>
      </c:layout>
      <c:barChart>
        <c:barDir val="bar"/>
        <c:grouping val="clustered"/>
        <c:varyColors val="0"/>
        <c:ser>
          <c:idx val="1"/>
          <c:order val="1"/>
          <c:tx>
            <c:strRef>
              <c:f>bullet_bar!$C$5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9BCD7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bullet_bar!$A$6:$A$17</c:f>
              <c:strCache>
                <c:ptCount val="12"/>
                <c:pt idx="0">
                  <c:v>Category A</c:v>
                </c:pt>
                <c:pt idx="1">
                  <c:v>Category B</c:v>
                </c:pt>
                <c:pt idx="2">
                  <c:v>Category C</c:v>
                </c:pt>
                <c:pt idx="3">
                  <c:v>Category D</c:v>
                </c:pt>
                <c:pt idx="4">
                  <c:v>Category E</c:v>
                </c:pt>
                <c:pt idx="5">
                  <c:v>Category F</c:v>
                </c:pt>
                <c:pt idx="6">
                  <c:v>Category G</c:v>
                </c:pt>
                <c:pt idx="7">
                  <c:v>Category H</c:v>
                </c:pt>
                <c:pt idx="8">
                  <c:v>Category I</c:v>
                </c:pt>
                <c:pt idx="9">
                  <c:v>Category J</c:v>
                </c:pt>
                <c:pt idx="10">
                  <c:v>Category K</c:v>
                </c:pt>
                <c:pt idx="11">
                  <c:v>Category L</c:v>
                </c:pt>
              </c:strCache>
            </c:strRef>
          </c:cat>
          <c:val>
            <c:numRef>
              <c:f>bullet_bar!$C$6:$C$17</c:f>
              <c:numCache>
                <c:formatCode>_(* #,##0_);_(* \(#,##0\);_(* "-"??_);_(@_)</c:formatCode>
                <c:ptCount val="12"/>
                <c:pt idx="0">
                  <c:v>8.4867842278732866</c:v>
                </c:pt>
                <c:pt idx="1">
                  <c:v>3.5028647453737802</c:v>
                </c:pt>
                <c:pt idx="2">
                  <c:v>9.0775880226495307</c:v>
                </c:pt>
                <c:pt idx="3">
                  <c:v>1.3562015407467387</c:v>
                </c:pt>
                <c:pt idx="4">
                  <c:v>4.5034623109462402</c:v>
                </c:pt>
                <c:pt idx="5">
                  <c:v>5.4944819786364025</c:v>
                </c:pt>
                <c:pt idx="6">
                  <c:v>4</c:v>
                </c:pt>
                <c:pt idx="7">
                  <c:v>5.1568330410952425</c:v>
                </c:pt>
                <c:pt idx="8">
                  <c:v>9.022102350431819</c:v>
                </c:pt>
                <c:pt idx="9">
                  <c:v>8</c:v>
                </c:pt>
                <c:pt idx="10">
                  <c:v>0.36066139567459632</c:v>
                </c:pt>
                <c:pt idx="11">
                  <c:v>0.70559249997766638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3-4850-AB62-DCB18D61BC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6109312"/>
        <c:axId val="36111104"/>
      </c:barChart>
      <c:barChart>
        <c:barDir val="bar"/>
        <c:grouping val="clustered"/>
        <c:varyColors val="0"/>
        <c:ser>
          <c:idx val="0"/>
          <c:order val="0"/>
          <c:tx>
            <c:strRef>
              <c:f>bullet_bar!$B$5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24445C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bullet_bar!$A$6:$A$17</c:f>
              <c:strCache>
                <c:ptCount val="12"/>
                <c:pt idx="0">
                  <c:v>Category A</c:v>
                </c:pt>
                <c:pt idx="1">
                  <c:v>Category B</c:v>
                </c:pt>
                <c:pt idx="2">
                  <c:v>Category C</c:v>
                </c:pt>
                <c:pt idx="3">
                  <c:v>Category D</c:v>
                </c:pt>
                <c:pt idx="4">
                  <c:v>Category E</c:v>
                </c:pt>
                <c:pt idx="5">
                  <c:v>Category F</c:v>
                </c:pt>
                <c:pt idx="6">
                  <c:v>Category G</c:v>
                </c:pt>
                <c:pt idx="7">
                  <c:v>Category H</c:v>
                </c:pt>
                <c:pt idx="8">
                  <c:v>Category I</c:v>
                </c:pt>
                <c:pt idx="9">
                  <c:v>Category J</c:v>
                </c:pt>
                <c:pt idx="10">
                  <c:v>Category K</c:v>
                </c:pt>
                <c:pt idx="11">
                  <c:v>Category L</c:v>
                </c:pt>
              </c:strCache>
            </c:strRef>
          </c:cat>
          <c:val>
            <c:numRef>
              <c:f>bullet_bar!$B$6:$B$17</c:f>
              <c:numCache>
                <c:formatCode>_(* #,##0.00_);_(* \(#,##0.00\);_(* "-"??_);_(@_)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3.8861369327413056</c:v>
                </c:pt>
                <c:pt idx="3">
                  <c:v>0</c:v>
                </c:pt>
                <c:pt idx="4">
                  <c:v>4.6906089566796876</c:v>
                </c:pt>
                <c:pt idx="5">
                  <c:v>3.8882903576862113</c:v>
                </c:pt>
                <c:pt idx="6">
                  <c:v>3.0442126695296778</c:v>
                </c:pt>
                <c:pt idx="7">
                  <c:v>2.3164987810583977</c:v>
                </c:pt>
                <c:pt idx="8">
                  <c:v>4.4667373082227781</c:v>
                </c:pt>
                <c:pt idx="9">
                  <c:v>7.5330668916319823</c:v>
                </c:pt>
                <c:pt idx="10">
                  <c:v>0</c:v>
                </c:pt>
                <c:pt idx="11">
                  <c:v>0.11400899953487817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3-4850-AB62-DCB18D61BC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80"/>
        <c:axId val="36112640"/>
        <c:axId val="36122624"/>
      </c:barChart>
      <c:catAx>
        <c:axId val="36109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61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11104"/>
        <c:scaling>
          <c:orientation val="minMax"/>
          <c:max val="20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crossAx val="36109312"/>
        <c:crosses val="autoZero"/>
        <c:crossBetween val="between"/>
      </c:valAx>
      <c:catAx>
        <c:axId val="36112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36122624"/>
        <c:crosses val="autoZero"/>
        <c:auto val="1"/>
        <c:lblAlgn val="ctr"/>
        <c:lblOffset val="100"/>
        <c:noMultiLvlLbl val="0"/>
      </c:catAx>
      <c:valAx>
        <c:axId val="36122624"/>
        <c:scaling>
          <c:orientation val="minMax"/>
          <c:max val="10"/>
        </c:scaling>
        <c:delete val="0"/>
        <c:axPos val="b"/>
        <c:numFmt formatCode="_(* #,##0_);_(* \(#,##0\);_(* &quot;-&quot;_);_(@_)" sourceLinked="0"/>
        <c:majorTickMark val="cross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61126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1666727217504906"/>
          <c:y val="6.8750139872517643E-2"/>
          <c:w val="0.25595275290753017"/>
          <c:h val="6.6666802300623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'Trend 2'!$B$1:$B$2</c:f>
              <c:strCache>
                <c:ptCount val="2"/>
                <c:pt idx="0">
                  <c:v>Sector</c:v>
                </c:pt>
                <c:pt idx="1">
                  <c:v>Needs</c:v>
                </c:pt>
              </c:strCache>
            </c:strRef>
          </c:tx>
          <c:spPr>
            <a:ln w="38100"/>
          </c:spPr>
          <c:cat>
            <c:numRef>
              <c:f>'Trend 2'!$A$3:$A$5</c:f>
              <c:numCache>
                <c:formatCode>mmm\-yy</c:formatCode>
                <c:ptCount val="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</c:numCache>
            </c:numRef>
          </c:cat>
          <c:val>
            <c:numRef>
              <c:f>'Trend 2'!$B$3:$B$5</c:f>
              <c:numCache>
                <c:formatCode>#,##0</c:formatCode>
                <c:ptCount val="3"/>
                <c:pt idx="0">
                  <c:v>120000</c:v>
                </c:pt>
                <c:pt idx="1">
                  <c:v>200000</c:v>
                </c:pt>
                <c:pt idx="2">
                  <c:v>206000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C8-4608-B78A-9A16BA8CF98F}"/>
            </c:ext>
          </c:extLst>
        </c:ser>
        <c:ser>
          <c:idx val="1"/>
          <c:order val="1"/>
          <c:tx>
            <c:strRef>
              <c:f>'Trend 2'!$C$1:$C$2</c:f>
              <c:strCache>
                <c:ptCount val="2"/>
                <c:pt idx="0">
                  <c:v>Sector</c:v>
                </c:pt>
                <c:pt idx="1">
                  <c:v>Target</c:v>
                </c:pt>
              </c:strCache>
            </c:strRef>
          </c:tx>
          <c:spPr>
            <a:ln w="381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cat>
            <c:numRef>
              <c:f>'Trend 2'!$A$3:$A$5</c:f>
              <c:numCache>
                <c:formatCode>mmm\-yy</c:formatCode>
                <c:ptCount val="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</c:numCache>
            </c:numRef>
          </c:cat>
          <c:val>
            <c:numRef>
              <c:f>'Trend 2'!$C$3:$C$5</c:f>
              <c:numCache>
                <c:formatCode>#,##0</c:formatCode>
                <c:ptCount val="3"/>
                <c:pt idx="0">
                  <c:v>117000</c:v>
                </c:pt>
                <c:pt idx="1">
                  <c:v>160000</c:v>
                </c:pt>
                <c:pt idx="2">
                  <c:v>166164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8-4608-B78A-9A16BA8CF98F}"/>
            </c:ext>
          </c:extLst>
        </c:ser>
        <c:ser>
          <c:idx val="2"/>
          <c:order val="2"/>
          <c:tx>
            <c:strRef>
              <c:f>'Trend 2'!$D$1:$D$2</c:f>
              <c:strCache>
                <c:ptCount val="2"/>
                <c:pt idx="0">
                  <c:v>Sector</c:v>
                </c:pt>
                <c:pt idx="1">
                  <c:v>Coverage</c:v>
                </c:pt>
              </c:strCache>
            </c:strRef>
          </c:tx>
          <c:spPr>
            <a:ln w="38100">
              <a:solidFill>
                <a:schemeClr val="accent1">
                  <a:lumMod val="20000"/>
                  <a:lumOff val="80000"/>
                </a:schemeClr>
              </a:solidFill>
            </a:ln>
          </c:spPr>
          <c:marker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marker>
          <c:cat>
            <c:numRef>
              <c:f>'Trend 2'!$A$3:$A$5</c:f>
              <c:numCache>
                <c:formatCode>mmm\-yy</c:formatCode>
                <c:ptCount val="3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</c:numCache>
            </c:numRef>
          </c:cat>
          <c:val>
            <c:numRef>
              <c:f>'Trend 2'!$D$3:$D$5</c:f>
              <c:numCache>
                <c:formatCode>#,##0</c:formatCode>
                <c:ptCount val="3"/>
                <c:pt idx="0">
                  <c:v>77000</c:v>
                </c:pt>
                <c:pt idx="1">
                  <c:v>96900</c:v>
                </c:pt>
                <c:pt idx="2">
                  <c:v>136244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C8-4608-B78A-9A16BA8CF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45088"/>
        <c:axId val="33947008"/>
      </c:lineChart>
      <c:dateAx>
        <c:axId val="33945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33947008"/>
        <c:crosses val="autoZero"/>
        <c:auto val="1"/>
        <c:lblOffset val="100"/>
        <c:baseTimeUnit val="months"/>
      </c:dateAx>
      <c:valAx>
        <c:axId val="339470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33945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66666666666673E-2"/>
          <c:y val="3.75116652085156E-2"/>
          <c:w val="0.67576487314085742"/>
          <c:h val="0.8326195683872849"/>
        </c:manualLayout>
      </c:layout>
      <c:bubbleChart>
        <c:varyColors val="0"/>
        <c:ser>
          <c:idx val="0"/>
          <c:order val="0"/>
          <c:tx>
            <c:v>Size IDP Camp</c:v>
          </c:tx>
          <c:invertIfNegative val="0"/>
          <c:xVal>
            <c:numRef>
              <c:f>Bubble!$A$2:$A$4</c:f>
              <c:numCache>
                <c:formatCode>General</c:formatCode>
                <c:ptCount val="3"/>
                <c:pt idx="0">
                  <c:v>5</c:v>
                </c:pt>
                <c:pt idx="1">
                  <c:v>50</c:v>
                </c:pt>
                <c:pt idx="2">
                  <c:v>100</c:v>
                </c:pt>
              </c:numCache>
            </c:numRef>
          </c:xVal>
          <c:yVal>
            <c:numRef>
              <c:f>Bubble!$B$2:$B$4</c:f>
              <c:numCache>
                <c:formatCode>0%</c:formatCode>
                <c:ptCount val="3"/>
                <c:pt idx="0">
                  <c:v>0.8</c:v>
                </c:pt>
                <c:pt idx="1">
                  <c:v>0.6</c:v>
                </c:pt>
                <c:pt idx="2">
                  <c:v>0.2</c:v>
                </c:pt>
              </c:numCache>
            </c:numRef>
          </c:yVal>
          <c:bubbleSize>
            <c:numRef>
              <c:f>Bubble!$C$2:$C$4</c:f>
              <c:numCache>
                <c:formatCode>General</c:formatCode>
                <c:ptCount val="3"/>
                <c:pt idx="0">
                  <c:v>800</c:v>
                </c:pt>
                <c:pt idx="1">
                  <c:v>3000</c:v>
                </c:pt>
                <c:pt idx="2">
                  <c:v>12000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8B9-48C4-93E2-AF9EC7151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6156160"/>
        <c:axId val="36157696"/>
      </c:bubbleChart>
      <c:valAx>
        <c:axId val="361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157696"/>
        <c:crosses val="autoZero"/>
        <c:crossBetween val="midCat"/>
      </c:valAx>
      <c:valAx>
        <c:axId val="361576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36156160"/>
        <c:crossesAt val="0"/>
        <c:crossBetween val="midCat"/>
      </c:valAx>
    </c:plotArea>
    <c:legend>
      <c:legendPos val="r"/>
      <c:layout>
        <c:manualLayout>
          <c:xMode val="edge"/>
          <c:yMode val="edge"/>
          <c:x val="0.76800087489063862"/>
          <c:y val="3.2215296004666091E-2"/>
          <c:w val="0.20699912510936133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972594050743658"/>
          <c:y val="0.18744802583130346"/>
          <c:w val="0.51971850393700791"/>
          <c:h val="0.778978832681885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'Funding per sector'!$B$4</c:f>
              <c:strCache>
                <c:ptCount val="1"/>
                <c:pt idx="0">
                  <c:v>Funding requirement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38100"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dLbls>
            <c:dLbl>
              <c:idx val="3"/>
              <c:layout>
                <c:manualLayout>
                  <c:x val="-0.15833333333333333"/>
                  <c:y val="-3.64537766112569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CF-40A0-ABEF-FADBE653498D}"/>
                </c:ext>
              </c:extLst>
            </c:dLbl>
            <c:numFmt formatCode="#,##0" sourceLinked="0"/>
            <c:spPr>
              <a:ln w="3175"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'Funding per sector'!$A$5:$A$14</c:f>
              <c:strCache>
                <c:ptCount val="10"/>
                <c:pt idx="0">
                  <c:v>COMMUNITY SERVICES</c:v>
                </c:pt>
                <c:pt idx="1">
                  <c:v>COORDINATION</c:v>
                </c:pt>
                <c:pt idx="2">
                  <c:v>EDUCATION</c:v>
                </c:pt>
                <c:pt idx="3">
                  <c:v>FOOD</c:v>
                </c:pt>
                <c:pt idx="4">
                  <c:v>HEALTH</c:v>
                </c:pt>
                <c:pt idx="5">
                  <c:v>LIVELIHOODS</c:v>
                </c:pt>
                <c:pt idx="6">
                  <c:v>LOGISTICS &amp; EMERGENCY TELECOM</c:v>
                </c:pt>
                <c:pt idx="7">
                  <c:v>NFIs AND SHELTER</c:v>
                </c:pt>
                <c:pt idx="8">
                  <c:v>STAFF SAFETY SERVICES</c:v>
                </c:pt>
                <c:pt idx="9">
                  <c:v>WASH</c:v>
                </c:pt>
              </c:strCache>
            </c:strRef>
          </c:cat>
          <c:val>
            <c:numRef>
              <c:f>'Funding per sector'!$B$5:$B$14</c:f>
              <c:numCache>
                <c:formatCode>#,##0</c:formatCode>
                <c:ptCount val="10"/>
                <c:pt idx="0">
                  <c:v>18235581</c:v>
                </c:pt>
                <c:pt idx="1">
                  <c:v>6400000</c:v>
                </c:pt>
                <c:pt idx="2">
                  <c:v>13530800</c:v>
                </c:pt>
                <c:pt idx="3">
                  <c:v>122331540</c:v>
                </c:pt>
                <c:pt idx="4">
                  <c:v>53150319</c:v>
                </c:pt>
                <c:pt idx="5">
                  <c:v>41986000</c:v>
                </c:pt>
                <c:pt idx="6">
                  <c:v>8507298</c:v>
                </c:pt>
                <c:pt idx="7">
                  <c:v>61087480</c:v>
                </c:pt>
                <c:pt idx="8">
                  <c:v>5618380</c:v>
                </c:pt>
                <c:pt idx="9">
                  <c:v>16843300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F-40A0-ABEF-FADBE653498D}"/>
            </c:ext>
          </c:extLst>
        </c:ser>
        <c:ser>
          <c:idx val="1"/>
          <c:order val="1"/>
          <c:tx>
            <c:strRef>
              <c:f>'Funding per sector'!$C$4</c:f>
              <c:strCache>
                <c:ptCount val="1"/>
                <c:pt idx="0">
                  <c:v>Available Funds</c:v>
                </c:pt>
              </c:strCache>
            </c:strRef>
          </c:tx>
          <c:spPr>
            <a:solidFill>
              <a:srgbClr val="056EB4"/>
            </a:solidFill>
            <a:ln w="38100" cmpd="sng">
              <a:solidFill>
                <a:schemeClr val="accent1">
                  <a:lumMod val="40000"/>
                  <a:lumOff val="60000"/>
                </a:schemeClr>
              </a:solidFill>
              <a:bevel/>
            </a:ln>
          </c:spPr>
          <c:invertIfNegative val="0"/>
          <c:cat>
            <c:strRef>
              <c:f>'Funding per sector'!$A$5:$A$14</c:f>
              <c:strCache>
                <c:ptCount val="10"/>
                <c:pt idx="0">
                  <c:v>COMMUNITY SERVICES</c:v>
                </c:pt>
                <c:pt idx="1">
                  <c:v>COORDINATION</c:v>
                </c:pt>
                <c:pt idx="2">
                  <c:v>EDUCATION</c:v>
                </c:pt>
                <c:pt idx="3">
                  <c:v>FOOD</c:v>
                </c:pt>
                <c:pt idx="4">
                  <c:v>HEALTH</c:v>
                </c:pt>
                <c:pt idx="5">
                  <c:v>LIVELIHOODS</c:v>
                </c:pt>
                <c:pt idx="6">
                  <c:v>LOGISTICS &amp; EMERGENCY TELECOM</c:v>
                </c:pt>
                <c:pt idx="7">
                  <c:v>NFIs AND SHELTER</c:v>
                </c:pt>
                <c:pt idx="8">
                  <c:v>STAFF SAFETY SERVICES</c:v>
                </c:pt>
                <c:pt idx="9">
                  <c:v>WASH</c:v>
                </c:pt>
              </c:strCache>
            </c:strRef>
          </c:cat>
          <c:val>
            <c:numRef>
              <c:f>'Funding per sector'!$C$5:$C$14</c:f>
              <c:numCache>
                <c:formatCode>#,##0</c:formatCode>
                <c:ptCount val="10"/>
                <c:pt idx="0">
                  <c:v>962419</c:v>
                </c:pt>
                <c:pt idx="1">
                  <c:v>6781864</c:v>
                </c:pt>
                <c:pt idx="2">
                  <c:v>1175288</c:v>
                </c:pt>
                <c:pt idx="3">
                  <c:v>59574651</c:v>
                </c:pt>
                <c:pt idx="4">
                  <c:v>10226246</c:v>
                </c:pt>
                <c:pt idx="5">
                  <c:v>3549699</c:v>
                </c:pt>
                <c:pt idx="6">
                  <c:v>2043561</c:v>
                </c:pt>
                <c:pt idx="7">
                  <c:v>14303395</c:v>
                </c:pt>
                <c:pt idx="8">
                  <c:v>1076398</c:v>
                </c:pt>
                <c:pt idx="9">
                  <c:v>1741800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F-40A0-ABEF-FADBE653498D}"/>
            </c:ext>
          </c:extLst>
        </c:ser>
        <c:ser>
          <c:idx val="2"/>
          <c:order val="2"/>
          <c:tx>
            <c:strRef>
              <c:f>'Funding per sector'!$D$4</c:f>
              <c:strCache>
                <c:ptCount val="1"/>
                <c:pt idx="0">
                  <c:v>% funding covered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55555555555555558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CF-40A0-ABEF-FADBE653498D}"/>
                </c:ext>
              </c:extLst>
            </c:dLbl>
            <c:dLbl>
              <c:idx val="1"/>
              <c:layout>
                <c:manualLayout>
                  <c:x val="0.56111111111111112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CF-40A0-ABEF-FADBE653498D}"/>
                </c:ext>
              </c:extLst>
            </c:dLbl>
            <c:dLbl>
              <c:idx val="2"/>
              <c:layout>
                <c:manualLayout>
                  <c:x val="0.55277777777777781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CF-40A0-ABEF-FADBE653498D}"/>
                </c:ext>
              </c:extLst>
            </c:dLbl>
            <c:dLbl>
              <c:idx val="3"/>
              <c:layout>
                <c:manualLayout>
                  <c:x val="0.55555555555555558"/>
                  <c:y val="-3.64537766112569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CF-40A0-ABEF-FADBE653498D}"/>
                </c:ext>
              </c:extLst>
            </c:dLbl>
            <c:dLbl>
              <c:idx val="4"/>
              <c:layout>
                <c:manualLayout>
                  <c:x val="0.55277777777777781"/>
                  <c:y val="-4.62962962962962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CF-40A0-ABEF-FADBE653498D}"/>
                </c:ext>
              </c:extLst>
            </c:dLbl>
            <c:dLbl>
              <c:idx val="5"/>
              <c:layout>
                <c:manualLayout>
                  <c:x val="0.54722222222222228"/>
                  <c:y val="-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CF-40A0-ABEF-FADBE653498D}"/>
                </c:ext>
              </c:extLst>
            </c:dLbl>
            <c:dLbl>
              <c:idx val="6"/>
              <c:layout>
                <c:manualLayout>
                  <c:x val="0.55000000000000004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CF-40A0-ABEF-FADBE653498D}"/>
                </c:ext>
              </c:extLst>
            </c:dLbl>
            <c:dLbl>
              <c:idx val="7"/>
              <c:layout>
                <c:manualLayout>
                  <c:x val="0.54722222222222205"/>
                  <c:y val="-9.25925925925921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CF-40A0-ABEF-FADBE653498D}"/>
                </c:ext>
              </c:extLst>
            </c:dLbl>
            <c:dLbl>
              <c:idx val="8"/>
              <c:layout>
                <c:manualLayout>
                  <c:x val="0.55000000000000004"/>
                  <c:y val="-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CF-40A0-ABEF-FADBE653498D}"/>
                </c:ext>
              </c:extLst>
            </c:dLbl>
            <c:dLbl>
              <c:idx val="9"/>
              <c:layout>
                <c:manualLayout>
                  <c:x val="0.55000000000000004"/>
                  <c:y val="-3.64537766112569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CF-40A0-ABEF-FADBE65349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56EB4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'Funding per sector'!$A$5:$A$14</c:f>
              <c:strCache>
                <c:ptCount val="10"/>
                <c:pt idx="0">
                  <c:v>COMMUNITY SERVICES</c:v>
                </c:pt>
                <c:pt idx="1">
                  <c:v>COORDINATION</c:v>
                </c:pt>
                <c:pt idx="2">
                  <c:v>EDUCATION</c:v>
                </c:pt>
                <c:pt idx="3">
                  <c:v>FOOD</c:v>
                </c:pt>
                <c:pt idx="4">
                  <c:v>HEALTH</c:v>
                </c:pt>
                <c:pt idx="5">
                  <c:v>LIVELIHOODS</c:v>
                </c:pt>
                <c:pt idx="6">
                  <c:v>LOGISTICS &amp; EMERGENCY TELECOM</c:v>
                </c:pt>
                <c:pt idx="7">
                  <c:v>NFIs AND SHELTER</c:v>
                </c:pt>
                <c:pt idx="8">
                  <c:v>STAFF SAFETY SERVICES</c:v>
                </c:pt>
                <c:pt idx="9">
                  <c:v>WASH</c:v>
                </c:pt>
              </c:strCache>
            </c:strRef>
          </c:cat>
          <c:val>
            <c:numRef>
              <c:f>'Funding per sector'!$D$5:$D$14</c:f>
              <c:numCache>
                <c:formatCode>0%</c:formatCode>
                <c:ptCount val="10"/>
                <c:pt idx="0">
                  <c:v>5.2776000000000003E-2</c:v>
                </c:pt>
                <c:pt idx="1">
                  <c:v>1.059666</c:v>
                </c:pt>
                <c:pt idx="2">
                  <c:v>8.6860000000000007E-2</c:v>
                </c:pt>
                <c:pt idx="3">
                  <c:v>0.48699300000000001</c:v>
                </c:pt>
                <c:pt idx="4">
                  <c:v>0.19240199999999999</c:v>
                </c:pt>
                <c:pt idx="5">
                  <c:v>8.4543999999999994E-2</c:v>
                </c:pt>
                <c:pt idx="6">
                  <c:v>0.24021200000000001</c:v>
                </c:pt>
                <c:pt idx="7">
                  <c:v>0.23414599999999999</c:v>
                </c:pt>
                <c:pt idx="8">
                  <c:v>0.19158500000000001</c:v>
                </c:pt>
                <c:pt idx="9">
                  <c:v>0.103412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4CF-40A0-ABEF-FADBE6534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4000256"/>
        <c:axId val="34002048"/>
      </c:barChart>
      <c:catAx>
        <c:axId val="34000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crossAx val="34002048"/>
        <c:crosses val="autoZero"/>
        <c:auto val="1"/>
        <c:lblAlgn val="ctr"/>
        <c:lblOffset val="100"/>
        <c:noMultiLvlLbl val="0"/>
      </c:catAx>
      <c:valAx>
        <c:axId val="34002048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34000256"/>
        <c:crosses val="autoZero"/>
        <c:crossBetween val="between"/>
      </c:valAx>
      <c:spPr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16662773403324585"/>
          <c:y val="0.10551558752997602"/>
          <c:w val="0.57221675415573059"/>
          <c:h val="8.672860137087180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892241273579116E-2"/>
          <c:y val="2.9332079758686888E-2"/>
          <c:w val="0.89661294674614278"/>
          <c:h val="0.95460283882425156"/>
        </c:manualLayout>
      </c:layout>
      <c:pieChart>
        <c:varyColors val="1"/>
        <c:ser>
          <c:idx val="0"/>
          <c:order val="0"/>
          <c:tx>
            <c:strRef>
              <c:f>'Pie Chart'!$B$1</c:f>
              <c:strCache>
                <c:ptCount val="1"/>
                <c:pt idx="0">
                  <c:v>HRP</c:v>
                </c:pt>
              </c:strCache>
            </c:strRef>
          </c:tx>
          <c:spPr>
            <a:solidFill>
              <a:srgbClr val="026CB6"/>
            </a:solidFill>
            <a:ln w="19050">
              <a:solidFill>
                <a:schemeClr val="bg1"/>
              </a:solidFill>
            </a:ln>
          </c:spPr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3659-4419-9E6C-B2C8A59C39D5}"/>
              </c:ext>
            </c:extLst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659-4419-9E6C-B2C8A59C39D5}"/>
              </c:ext>
            </c:extLst>
          </c:dPt>
          <c:dLbls>
            <c:dLbl>
              <c:idx val="0"/>
              <c:layout>
                <c:manualLayout>
                  <c:x val="-0.21399434294014219"/>
                  <c:y val="-0.22717540904401876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59-4419-9E6C-B2C8A59C39D5}"/>
                </c:ext>
              </c:extLst>
            </c:dLbl>
            <c:dLbl>
              <c:idx val="1"/>
              <c:layout>
                <c:manualLayout>
                  <c:x val="0.12848136973532515"/>
                  <c:y val="0.1585583891565793"/>
                </c:manualLayout>
              </c:layout>
              <c:tx>
                <c:rich>
                  <a:bodyPr/>
                  <a:lstStyle/>
                  <a:p>
                    <a:pPr>
                      <a:defRPr sz="800" b="0">
                        <a:solidFill>
                          <a:schemeClr val="bg1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 sz="800" b="0">
                        <a:solidFill>
                          <a:schemeClr val="bg1"/>
                        </a:solidFill>
                      </a:rPr>
                      <a:t>Jordan
$1.0
16%</a:t>
                    </a: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59-4419-9E6C-B2C8A59C39D5}"/>
                </c:ext>
              </c:extLst>
            </c:dLbl>
            <c:dLbl>
              <c:idx val="2"/>
              <c:layout>
                <c:manualLayout>
                  <c:x val="0.11932396300929674"/>
                  <c:y val="3.482587064676617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solidFill>
                        <a:schemeClr val="bg1">
                          <a:lumMod val="50000"/>
                        </a:schemeClr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59-4419-9E6C-B2C8A59C3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'Pie Chart'!$A$2:$A$4</c:f>
              <c:strCache>
                <c:ptCount val="3"/>
                <c:pt idx="0">
                  <c:v>Syria</c:v>
                </c:pt>
                <c:pt idx="1">
                  <c:v>Jordan</c:v>
                </c:pt>
                <c:pt idx="2">
                  <c:v>Lebanon</c:v>
                </c:pt>
              </c:strCache>
            </c:strRef>
          </c:cat>
          <c:val>
            <c:numRef>
              <c:f>'Pie Chart'!$B$2:$B$4</c:f>
              <c:numCache>
                <c:formatCode>"$"#0.0,,</c:formatCode>
                <c:ptCount val="3"/>
                <c:pt idx="0">
                  <c:v>4475000.25</c:v>
                </c:pt>
                <c:pt idx="1">
                  <c:v>952961.88</c:v>
                </c:pt>
                <c:pt idx="2">
                  <c:v>499177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59-4419-9E6C-B2C8A59C39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59217234754461E-2"/>
          <c:y val="0"/>
          <c:w val="0.88984555227804019"/>
          <c:h val="0.93495991962266412"/>
        </c:manualLayout>
      </c:layout>
      <c:doughnut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D7F-44D5-AC36-B0D55BAAC40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Doughnut!$A$1:$A$3</c:f>
              <c:strCache>
                <c:ptCount val="3"/>
                <c:pt idx="0">
                  <c:v>UN</c:v>
                </c:pt>
                <c:pt idx="1">
                  <c:v>NGO</c:v>
                </c:pt>
                <c:pt idx="2">
                  <c:v>RCross</c:v>
                </c:pt>
              </c:strCache>
            </c:strRef>
          </c:cat>
          <c:val>
            <c:numRef>
              <c:f>Doughnut!$B$1:$B$3</c:f>
              <c:numCache>
                <c:formatCode>0%</c:formatCode>
                <c:ptCount val="3"/>
                <c:pt idx="0">
                  <c:v>0.4</c:v>
                </c:pt>
                <c:pt idx="1">
                  <c:v>0.5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F-44D5-AC36-B0D55BAAC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"/>
          <c:y val="0.91569740443903436"/>
          <c:w val="0.49277127922905756"/>
          <c:h val="8.4302595560965601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r>
              <a:rPr lang="en-GB"/>
              <a:t>Chart Title</a:t>
            </a:r>
          </a:p>
        </c:rich>
      </c:tx>
      <c:layout>
        <c:manualLayout>
          <c:xMode val="edge"/>
          <c:yMode val="edge"/>
          <c:x val="0.43750063578380155"/>
          <c:y val="1.0416687859472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59531162125596E-2"/>
          <c:y val="0.15625031789208554"/>
          <c:w val="0.86309649236260166"/>
          <c:h val="0.756251538597694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two_axis_column_line!$B$18</c:f>
              <c:strCache>
                <c:ptCount val="1"/>
                <c:pt idx="0">
                  <c:v>Series 1 (left axis)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two_axis_column_line!$A$19:$A$30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two_axis_column_line!$B$19:$B$30</c:f>
              <c:numCache>
                <c:formatCode>0.00</c:formatCode>
                <c:ptCount val="12"/>
                <c:pt idx="0">
                  <c:v>0.16524610295508499</c:v>
                </c:pt>
                <c:pt idx="1">
                  <c:v>0.95367012757052638</c:v>
                </c:pt>
                <c:pt idx="2">
                  <c:v>5</c:v>
                </c:pt>
                <c:pt idx="3">
                  <c:v>2.0893599068549289</c:v>
                </c:pt>
                <c:pt idx="4">
                  <c:v>2.6904240313447216</c:v>
                </c:pt>
                <c:pt idx="5">
                  <c:v>2.726302417160837</c:v>
                </c:pt>
                <c:pt idx="6">
                  <c:v>3.4887703644632353</c:v>
                </c:pt>
                <c:pt idx="7">
                  <c:v>3.6548990455084089</c:v>
                </c:pt>
                <c:pt idx="8">
                  <c:v>4.0102636999877044</c:v>
                </c:pt>
                <c:pt idx="9">
                  <c:v>4.572606515628646</c:v>
                </c:pt>
                <c:pt idx="10">
                  <c:v>5.4476800106658754</c:v>
                </c:pt>
                <c:pt idx="11">
                  <c:v>6.155354712618343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E-4D5E-8E6D-4E58499AA6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0"/>
        <c:overlap val="-10"/>
        <c:axId val="34618752"/>
        <c:axId val="34629120"/>
      </c:barChart>
      <c:lineChart>
        <c:grouping val="standard"/>
        <c:varyColors val="0"/>
        <c:ser>
          <c:idx val="1"/>
          <c:order val="1"/>
          <c:tx>
            <c:strRef>
              <c:f>two_axis_column_line!$C$18</c:f>
              <c:strCache>
                <c:ptCount val="1"/>
                <c:pt idx="0">
                  <c:v>Series 2 (right axis)</c:v>
                </c:pt>
              </c:strCache>
            </c:strRef>
          </c:tx>
          <c:spPr>
            <a:ln w="38100">
              <a:solidFill>
                <a:srgbClr val="4684EE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4684EE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dLbls>
            <c:delete val="1"/>
          </c:dLbls>
          <c:cat>
            <c:strRef>
              <c:f>two_axis_column_line!$A$19:$A$30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two_axis_column_line!$C$19:$C$30</c:f>
              <c:numCache>
                <c:formatCode>0.00</c:formatCode>
                <c:ptCount val="12"/>
                <c:pt idx="0">
                  <c:v>5.6031318500236305</c:v>
                </c:pt>
                <c:pt idx="1">
                  <c:v>8.5196234200167851</c:v>
                </c:pt>
                <c:pt idx="2">
                  <c:v>9</c:v>
                </c:pt>
                <c:pt idx="3">
                  <c:v>1.0751861122066075</c:v>
                </c:pt>
                <c:pt idx="4">
                  <c:v>5.5350237095065236</c:v>
                </c:pt>
                <c:pt idx="5">
                  <c:v>4</c:v>
                </c:pt>
                <c:pt idx="6">
                  <c:v>5.9972009307664091</c:v>
                </c:pt>
                <c:pt idx="7">
                  <c:v>5.7806582241401046</c:v>
                </c:pt>
                <c:pt idx="8">
                  <c:v>4.3232467406241781</c:v>
                </c:pt>
                <c:pt idx="9">
                  <c:v>7.5579277968939085</c:v>
                </c:pt>
                <c:pt idx="10">
                  <c:v>5.9023720470420393</c:v>
                </c:pt>
                <c:pt idx="11">
                  <c:v>2.4277038271309248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3E-4D5E-8E6D-4E58499AA67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630656"/>
        <c:axId val="34636544"/>
      </c:lineChart>
      <c:catAx>
        <c:axId val="346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462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6291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;0;;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4618752"/>
        <c:crosses val="autoZero"/>
        <c:crossBetween val="between"/>
      </c:valAx>
      <c:catAx>
        <c:axId val="34630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636544"/>
        <c:crosses val="autoZero"/>
        <c:auto val="1"/>
        <c:lblAlgn val="ctr"/>
        <c:lblOffset val="100"/>
        <c:noMultiLvlLbl val="0"/>
      </c:catAx>
      <c:valAx>
        <c:axId val="3463654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Trebuchet MS"/>
                <a:ea typeface="Trebuchet MS"/>
                <a:cs typeface="Trebuchet MS"/>
              </a:defRPr>
            </a:pPr>
            <a:endParaRPr lang="en-US"/>
          </a:p>
        </c:txPr>
        <c:crossAx val="346306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416822897137858E-2"/>
          <c:y val="8.5416885389326333E-2"/>
          <c:w val="0.97817491563554559"/>
          <c:h val="5.48613298337707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Trebuchet MS"/>
          <a:ea typeface="Trebuchet MS"/>
          <a:cs typeface="Trebuchet MS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A6EA-44B2-9141-2744A10F811C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A6EA-44B2-9141-2744A10F811C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A6EA-44B2-9141-2744A10F81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A6EA-44B2-9141-2744A10F811C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A6EA-44B2-9141-2744A10F811C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A6EA-44B2-9141-2744A10F811C}"/>
              </c:ext>
            </c:extLst>
          </c:dPt>
          <c:val>
            <c:numRef>
              <c:f>Dials!$C$109:$C$119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98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EA-44B2-9141-2744A10F811C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A6EA-44B2-9141-2744A10F811C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A6EA-44B2-9141-2744A10F811C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A6EA-44B2-9141-2744A10F811C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A6EA-44B2-9141-2744A10F811C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A6EA-44B2-9141-2744A10F811C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A6EA-44B2-9141-2744A10F811C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A6EA-44B2-9141-2744A10F811C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A6EA-44B2-9141-2744A10F811C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A6EA-44B2-9141-2744A10F811C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A6EA-44B2-9141-2744A10F811C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A6EA-44B2-9141-2744A10F811C}"/>
              </c:ext>
            </c:extLst>
          </c:dPt>
          <c:val>
            <c:numRef>
              <c:f>Dials!$B$109:$B$119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6EA-44B2-9141-2744A10F8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070073839370052E-2"/>
          <c:y val="2.5252649801973854E-2"/>
          <c:w val="0.79476151994387978"/>
          <c:h val="0.91919645279184814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85000"/>
              </a:schemeClr>
            </a:solidFill>
            <a:effectLst/>
          </c:spPr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1-A661-467E-BEA8-A3FA328EEC64}"/>
              </c:ext>
            </c:extLst>
          </c:dPt>
          <c:dPt>
            <c:idx val="1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3-A661-467E-BEA8-A3FA328EEC64}"/>
              </c:ext>
            </c:extLst>
          </c:dPt>
          <c:dPt>
            <c:idx val="2"/>
            <c:bubble3D val="0"/>
            <c:spPr>
              <a:solidFill>
                <a:schemeClr val="tx1"/>
              </a:solidFill>
              <a:effectLst/>
            </c:spPr>
            <c:extLst>
              <c:ext xmlns:c16="http://schemas.microsoft.com/office/drawing/2014/chart" uri="{C3380CC4-5D6E-409C-BE32-E72D297353CC}">
                <c16:uniqueId val="{00000005-A661-467E-BEA8-A3FA328EEC64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7-A661-467E-BEA8-A3FA328EEC64}"/>
              </c:ext>
            </c:extLst>
          </c:dPt>
          <c:dPt>
            <c:idx val="4"/>
            <c:bubble3D val="0"/>
            <c:spPr>
              <a:solidFill>
                <a:schemeClr val="accent5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9-A661-467E-BEA8-A3FA328EEC64}"/>
              </c:ext>
            </c:extLst>
          </c:dPt>
          <c:dPt>
            <c:idx val="10"/>
            <c:bubble3D val="0"/>
            <c:spPr>
              <a:noFill/>
              <a:effectLst/>
            </c:spPr>
            <c:extLst>
              <c:ext xmlns:c16="http://schemas.microsoft.com/office/drawing/2014/chart" uri="{C3380CC4-5D6E-409C-BE32-E72D297353CC}">
                <c16:uniqueId val="{0000000B-A661-467E-BEA8-A3FA328EEC64}"/>
              </c:ext>
            </c:extLst>
          </c:dPt>
          <c:val>
            <c:numRef>
              <c:f>Dials!$C$209:$C$219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99</c:v>
                </c:pt>
                <c:pt idx="4">
                  <c:v>-1</c:v>
                </c:pt>
                <c:pt idx="5" formatCode="0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61-467E-BEA8-A3FA328EEC64}"/>
            </c:ext>
          </c:extLst>
        </c:ser>
        <c:ser>
          <c:idx val="1"/>
          <c:order val="1"/>
          <c:spPr>
            <a:effectLst/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explosion val="11"/>
          <c:dPt>
            <c:idx val="0"/>
            <c:bubble3D val="0"/>
            <c:spPr>
              <a:solidFill>
                <a:srgbClr val="FF0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0E-A661-467E-BEA8-A3FA328EEC64}"/>
              </c:ext>
            </c:extLst>
          </c:dPt>
          <c:dPt>
            <c:idx val="1"/>
            <c:bubble3D val="0"/>
            <c:spPr>
              <a:solidFill>
                <a:srgbClr val="FE38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0-A661-467E-BEA8-A3FA328EEC64}"/>
              </c:ext>
            </c:extLst>
          </c:dPt>
          <c:dPt>
            <c:idx val="2"/>
            <c:bubble3D val="0"/>
            <c:spPr>
              <a:solidFill>
                <a:srgbClr val="FF6E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2-A661-467E-BEA8-A3FA328EEC64}"/>
              </c:ext>
            </c:extLst>
          </c:dPt>
          <c:dPt>
            <c:idx val="3"/>
            <c:bubble3D val="0"/>
            <c:spPr>
              <a:solidFill>
                <a:srgbClr val="FFB6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4-A661-467E-BEA8-A3FA328EEC64}"/>
              </c:ext>
            </c:extLst>
          </c:dPt>
          <c:dPt>
            <c:idx val="4"/>
            <c:bubble3D val="0"/>
            <c:spPr>
              <a:solidFill>
                <a:srgbClr val="FFE1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6-A661-467E-BEA8-A3FA328EEC64}"/>
              </c:ext>
            </c:extLst>
          </c:dPt>
          <c:dPt>
            <c:idx val="5"/>
            <c:bubble3D val="0"/>
            <c:spPr>
              <a:solidFill>
                <a:srgbClr val="FF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8-A661-467E-BEA8-A3FA328EEC64}"/>
              </c:ext>
            </c:extLst>
          </c:dPt>
          <c:dPt>
            <c:idx val="6"/>
            <c:bubble3D val="0"/>
            <c:spPr>
              <a:solidFill>
                <a:srgbClr val="C9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A-A661-467E-BEA8-A3FA328EEC64}"/>
              </c:ext>
            </c:extLst>
          </c:dPt>
          <c:dPt>
            <c:idx val="7"/>
            <c:bubble3D val="0"/>
            <c:spPr>
              <a:solidFill>
                <a:srgbClr val="A4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C-A661-467E-BEA8-A3FA328EEC64}"/>
              </c:ext>
            </c:extLst>
          </c:dPt>
          <c:dPt>
            <c:idx val="8"/>
            <c:bubble3D val="0"/>
            <c:spPr>
              <a:solidFill>
                <a:srgbClr val="80FE02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1E-A661-467E-BEA8-A3FA328EEC64}"/>
              </c:ext>
            </c:extLst>
          </c:dPt>
          <c:dPt>
            <c:idx val="9"/>
            <c:bubble3D val="0"/>
            <c:spPr>
              <a:solidFill>
                <a:srgbClr val="01FF01"/>
              </a:solidFill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0-A661-467E-BEA8-A3FA328EEC64}"/>
              </c:ext>
            </c:extLst>
          </c:dPt>
          <c:dPt>
            <c:idx val="10"/>
            <c:bubble3D val="0"/>
            <c:spPr>
              <a:noFill/>
              <a:effectLst/>
              <a:scene3d>
                <a:camera prst="orthographicFront"/>
                <a:lightRig rig="threePt" dir="t">
                  <a:rot lat="0" lon="0" rev="1200000"/>
                </a:lightRig>
              </a:scene3d>
              <a:sp3d/>
            </c:spPr>
            <c:extLst>
              <c:ext xmlns:c16="http://schemas.microsoft.com/office/drawing/2014/chart" uri="{C3380CC4-5D6E-409C-BE32-E72D297353CC}">
                <c16:uniqueId val="{00000022-A661-467E-BEA8-A3FA328EEC64}"/>
              </c:ext>
            </c:extLst>
          </c:dPt>
          <c:val>
            <c:numRef>
              <c:f>Dials!$B$209:$B$219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661-467E-BEA8-A3FA328EE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17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25400"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bubble!A1"/><Relationship Id="rId18" Type="http://schemas.openxmlformats.org/officeDocument/2006/relationships/image" Target="../media/image9.png"/><Relationship Id="rId26" Type="http://schemas.openxmlformats.org/officeDocument/2006/relationships/image" Target="../media/image13.jpeg"/><Relationship Id="rId39" Type="http://schemas.openxmlformats.org/officeDocument/2006/relationships/image" Target="../media/image20.emf"/><Relationship Id="rId3" Type="http://schemas.openxmlformats.org/officeDocument/2006/relationships/hyperlink" Target="#'Funding per sector'!A1"/><Relationship Id="rId21" Type="http://schemas.openxmlformats.org/officeDocument/2006/relationships/hyperlink" Target="http://docs.unocha.org/sites/dms/CAP/dashboard%20template%20vers%202012.docx" TargetMode="External"/><Relationship Id="rId34" Type="http://schemas.openxmlformats.org/officeDocument/2006/relationships/hyperlink" Target="#'Population Pyramid'!A1"/><Relationship Id="rId42" Type="http://schemas.openxmlformats.org/officeDocument/2006/relationships/hyperlink" Target="#'Pie Chart'!A1"/><Relationship Id="rId7" Type="http://schemas.openxmlformats.org/officeDocument/2006/relationships/hyperlink" Target="#Trend!A1"/><Relationship Id="rId12" Type="http://schemas.openxmlformats.org/officeDocument/2006/relationships/image" Target="../media/image6.png"/><Relationship Id="rId17" Type="http://schemas.openxmlformats.org/officeDocument/2006/relationships/hyperlink" Target="http://www.juiceanalytics.com/white-papers-guides-and-more/" TargetMode="External"/><Relationship Id="rId25" Type="http://schemas.openxmlformats.org/officeDocument/2006/relationships/hyperlink" Target="http://www.perceptualedge.com/" TargetMode="External"/><Relationship Id="rId33" Type="http://schemas.openxmlformats.org/officeDocument/2006/relationships/image" Target="../media/image17.emf"/><Relationship Id="rId38" Type="http://schemas.openxmlformats.org/officeDocument/2006/relationships/hyperlink" Target="#Dials!A1"/><Relationship Id="rId2" Type="http://schemas.openxmlformats.org/officeDocument/2006/relationships/image" Target="../media/image1.png"/><Relationship Id="rId16" Type="http://schemas.openxmlformats.org/officeDocument/2006/relationships/image" Target="../media/image8.jpeg"/><Relationship Id="rId20" Type="http://schemas.openxmlformats.org/officeDocument/2006/relationships/image" Target="../media/image10.jpeg"/><Relationship Id="rId29" Type="http://schemas.openxmlformats.org/officeDocument/2006/relationships/hyperlink" Target="#Circles!A1"/><Relationship Id="rId41" Type="http://schemas.openxmlformats.org/officeDocument/2006/relationships/image" Target="../media/image21.png"/><Relationship Id="rId1" Type="http://schemas.openxmlformats.org/officeDocument/2006/relationships/hyperlink" Target="#'needs-target-reached'!A1"/><Relationship Id="rId6" Type="http://schemas.openxmlformats.org/officeDocument/2006/relationships/image" Target="../media/image3.png"/><Relationship Id="rId11" Type="http://schemas.openxmlformats.org/officeDocument/2006/relationships/hyperlink" Target="#two_axis_column_line!A1"/><Relationship Id="rId24" Type="http://schemas.openxmlformats.org/officeDocument/2006/relationships/image" Target="../media/image12.png"/><Relationship Id="rId32" Type="http://schemas.openxmlformats.org/officeDocument/2006/relationships/image" Target="../media/image16.emf"/><Relationship Id="rId37" Type="http://schemas.openxmlformats.org/officeDocument/2006/relationships/image" Target="../media/image19.emf"/><Relationship Id="rId40" Type="http://schemas.openxmlformats.org/officeDocument/2006/relationships/hyperlink" Target="http://assessments.humanitarianresponse.info/node/71" TargetMode="External"/><Relationship Id="rId45" Type="http://schemas.openxmlformats.org/officeDocument/2006/relationships/image" Target="../media/image23.png"/><Relationship Id="rId5" Type="http://schemas.openxmlformats.org/officeDocument/2006/relationships/hyperlink" Target="#Doughnut!A1"/><Relationship Id="rId15" Type="http://schemas.openxmlformats.org/officeDocument/2006/relationships/hyperlink" Target="http://ochanet.unocha.org/p/Documents/GraphicsStyleBook_for_public.pdf" TargetMode="External"/><Relationship Id="rId23" Type="http://schemas.openxmlformats.org/officeDocument/2006/relationships/hyperlink" Target="http://docs.unocha.org/sites/dms/CAP/Guidance_Dashboard_MYR_2012.docx" TargetMode="External"/><Relationship Id="rId28" Type="http://schemas.openxmlformats.org/officeDocument/2006/relationships/image" Target="../media/image14.emf"/><Relationship Id="rId36" Type="http://schemas.openxmlformats.org/officeDocument/2006/relationships/hyperlink" Target="http://docs.unocha.org/sites/dms/CAP/Dashboard_Matrix_CAP_MYR_2012.xls" TargetMode="External"/><Relationship Id="rId10" Type="http://schemas.openxmlformats.org/officeDocument/2006/relationships/image" Target="../media/image5.png"/><Relationship Id="rId19" Type="http://schemas.openxmlformats.org/officeDocument/2006/relationships/hyperlink" Target="http://reliefweb.int/map/world/world-humanitarian-and-country-icons-2012" TargetMode="External"/><Relationship Id="rId31" Type="http://schemas.openxmlformats.org/officeDocument/2006/relationships/hyperlink" Target="#Tables!A1"/><Relationship Id="rId44" Type="http://schemas.openxmlformats.org/officeDocument/2006/relationships/hyperlink" Target="#'Trend 2'!A1"/><Relationship Id="rId4" Type="http://schemas.openxmlformats.org/officeDocument/2006/relationships/image" Target="../media/image2.png"/><Relationship Id="rId9" Type="http://schemas.openxmlformats.org/officeDocument/2006/relationships/hyperlink" Target="#bullet_bar!A1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#HeatMap_NumericalsVisib!A1"/><Relationship Id="rId30" Type="http://schemas.openxmlformats.org/officeDocument/2006/relationships/image" Target="../media/image15.png"/><Relationship Id="rId35" Type="http://schemas.openxmlformats.org/officeDocument/2006/relationships/image" Target="../media/image18.png"/><Relationship Id="rId43" Type="http://schemas.openxmlformats.org/officeDocument/2006/relationships/image" Target="../media/image2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20" Type="http://schemas.openxmlformats.org/officeDocument/2006/relationships/chart" Target="../charts/chart27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19" Type="http://schemas.openxmlformats.org/officeDocument/2006/relationships/chart" Target="../charts/chart26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emf"/><Relationship Id="rId2" Type="http://schemas.openxmlformats.org/officeDocument/2006/relationships/image" Target="../media/image25.emf"/><Relationship Id="rId1" Type="http://schemas.openxmlformats.org/officeDocument/2006/relationships/image" Target="../media/image2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609599</xdr:colOff>
      <xdr:row>6</xdr:row>
      <xdr:rowOff>9525</xdr:rowOff>
    </xdr:from>
    <xdr:to>
      <xdr:col>7</xdr:col>
      <xdr:colOff>606092</xdr:colOff>
      <xdr:row>14</xdr:row>
      <xdr:rowOff>180974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09650"/>
          <a:ext cx="1825293" cy="169544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14968</xdr:colOff>
      <xdr:row>16</xdr:row>
      <xdr:rowOff>186418</xdr:rowOff>
    </xdr:from>
    <xdr:to>
      <xdr:col>8</xdr:col>
      <xdr:colOff>27216</xdr:colOff>
      <xdr:row>25</xdr:row>
      <xdr:rowOff>176892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31647" y="3833132"/>
          <a:ext cx="1849212" cy="170497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9</xdr:col>
      <xdr:colOff>9525</xdr:colOff>
      <xdr:row>17</xdr:row>
      <xdr:rowOff>9526</xdr:rowOff>
    </xdr:from>
    <xdr:to>
      <xdr:col>11</xdr:col>
      <xdr:colOff>590550</xdr:colOff>
      <xdr:row>26</xdr:row>
      <xdr:rowOff>7154</xdr:rowOff>
    </xdr:to>
    <xdr:pic>
      <xdr:nvPicPr>
        <xdr:cNvPr id="5" name="Pictur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57525" y="3686176"/>
          <a:ext cx="1800225" cy="1712128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56372</xdr:colOff>
      <xdr:row>6</xdr:row>
      <xdr:rowOff>5445</xdr:rowOff>
    </xdr:from>
    <xdr:to>
      <xdr:col>16</xdr:col>
      <xdr:colOff>9522</xdr:colOff>
      <xdr:row>15</xdr:row>
      <xdr:rowOff>26347</xdr:rowOff>
    </xdr:to>
    <xdr:pic>
      <xdr:nvPicPr>
        <xdr:cNvPr id="6" name="Picture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1622" y="1747159"/>
          <a:ext cx="1790115" cy="173540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13609</xdr:colOff>
      <xdr:row>27</xdr:row>
      <xdr:rowOff>100693</xdr:rowOff>
    </xdr:from>
    <xdr:to>
      <xdr:col>7</xdr:col>
      <xdr:colOff>594633</xdr:colOff>
      <xdr:row>36</xdr:row>
      <xdr:rowOff>110218</xdr:rowOff>
    </xdr:to>
    <xdr:pic>
      <xdr:nvPicPr>
        <xdr:cNvPr id="7" name="Picture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830288" y="5842907"/>
          <a:ext cx="1805667" cy="17240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13608</xdr:colOff>
      <xdr:row>16</xdr:row>
      <xdr:rowOff>176892</xdr:rowOff>
    </xdr:from>
    <xdr:to>
      <xdr:col>20</xdr:col>
      <xdr:colOff>6870</xdr:colOff>
      <xdr:row>25</xdr:row>
      <xdr:rowOff>167367</xdr:rowOff>
    </xdr:to>
    <xdr:pic>
      <xdr:nvPicPr>
        <xdr:cNvPr id="9" name="Picture 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178144" y="3823606"/>
          <a:ext cx="1830226" cy="17049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21</xdr:col>
      <xdr:colOff>5716</xdr:colOff>
      <xdr:row>17</xdr:row>
      <xdr:rowOff>47624</xdr:rowOff>
    </xdr:from>
    <xdr:to>
      <xdr:col>24</xdr:col>
      <xdr:colOff>9526</xdr:colOff>
      <xdr:row>25</xdr:row>
      <xdr:rowOff>190499</xdr:rowOff>
    </xdr:to>
    <xdr:pic>
      <xdr:nvPicPr>
        <xdr:cNvPr id="10" name="Picture 9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566016" y="3895724"/>
          <a:ext cx="1832609" cy="166687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19050</xdr:colOff>
      <xdr:row>15</xdr:row>
      <xdr:rowOff>19050</xdr:rowOff>
    </xdr:to>
    <xdr:pic>
      <xdr:nvPicPr>
        <xdr:cNvPr id="11" name="Picture 10" descr="http://www.unocha.org/sites/default/files/imagecache/publication_list_page/OCHA_Category/Issues%20In%20Depth/OCHA_GraphicsStyleBook.jp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33575"/>
          <a:ext cx="123825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83</xdr:row>
      <xdr:rowOff>28575</xdr:rowOff>
    </xdr:from>
    <xdr:to>
      <xdr:col>3</xdr:col>
      <xdr:colOff>28575</xdr:colOff>
      <xdr:row>91</xdr:row>
      <xdr:rowOff>19050</xdr:rowOff>
    </xdr:to>
    <xdr:pic>
      <xdr:nvPicPr>
        <xdr:cNvPr id="12" name="Picture 11" descr="http://www.juiceanalytics.com/wp-content/uploads/2010/11/img-resource-whitepaper.pn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7972425"/>
          <a:ext cx="1238249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38099</xdr:rowOff>
    </xdr:from>
    <xdr:to>
      <xdr:col>3</xdr:col>
      <xdr:colOff>75866</xdr:colOff>
      <xdr:row>68</xdr:row>
      <xdr:rowOff>85724</xdr:rowOff>
    </xdr:to>
    <xdr:pic>
      <xdr:nvPicPr>
        <xdr:cNvPr id="13" name="Picture 12" descr="OCHA launches 500 free humanitarian symbols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3887449"/>
          <a:ext cx="1295066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346509</xdr:colOff>
      <xdr:row>24</xdr:row>
      <xdr:rowOff>19050</xdr:rowOff>
    </xdr:to>
    <xdr:pic>
      <xdr:nvPicPr>
        <xdr:cNvPr id="2" name="Picture 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61950" y="4029075"/>
          <a:ext cx="1565709" cy="1162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4911</xdr:colOff>
      <xdr:row>35</xdr:row>
      <xdr:rowOff>146957</xdr:rowOff>
    </xdr:to>
    <xdr:pic>
      <xdr:nvPicPr>
        <xdr:cNvPr id="8" name="Picture 7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361950" y="5743575"/>
          <a:ext cx="1224111" cy="16668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3</xdr:col>
      <xdr:colOff>33020</xdr:colOff>
      <xdr:row>100</xdr:row>
      <xdr:rowOff>95250</xdr:rowOff>
    </xdr:to>
    <xdr:pic>
      <xdr:nvPicPr>
        <xdr:cNvPr id="14" name="Picture 13" descr="http://www.perceptualedge.com/images/SMTN_2nd_ed_cover_small.jpg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658350"/>
          <a:ext cx="1252220" cy="1619250"/>
        </a:xfrm>
        <a:prstGeom prst="rect">
          <a:avLst/>
        </a:prstGeom>
        <a:noFill/>
        <a:ln w="317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13607</xdr:colOff>
      <xdr:row>6</xdr:row>
      <xdr:rowOff>14967</xdr:rowOff>
    </xdr:from>
    <xdr:to>
      <xdr:col>23</xdr:col>
      <xdr:colOff>563729</xdr:colOff>
      <xdr:row>15</xdr:row>
      <xdr:rowOff>27214</xdr:rowOff>
    </xdr:to>
    <xdr:pic>
      <xdr:nvPicPr>
        <xdr:cNvPr id="17" name="Picture 16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7428" y="1756681"/>
          <a:ext cx="1774765" cy="1726747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50347</xdr:colOff>
      <xdr:row>28</xdr:row>
      <xdr:rowOff>10885</xdr:rowOff>
    </xdr:from>
    <xdr:to>
      <xdr:col>23</xdr:col>
      <xdr:colOff>586922</xdr:colOff>
      <xdr:row>36</xdr:row>
      <xdr:rowOff>188684</xdr:rowOff>
    </xdr:to>
    <xdr:pic>
      <xdr:nvPicPr>
        <xdr:cNvPr id="26" name="Picture 25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2664168" y="5943599"/>
          <a:ext cx="1761218" cy="170179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25</xdr:col>
      <xdr:colOff>1</xdr:colOff>
      <xdr:row>6</xdr:row>
      <xdr:rowOff>0</xdr:rowOff>
    </xdr:from>
    <xdr:to>
      <xdr:col>28</xdr:col>
      <xdr:colOff>63500</xdr:colOff>
      <xdr:row>10</xdr:row>
      <xdr:rowOff>47625</xdr:rowOff>
    </xdr:to>
    <xdr:pic>
      <xdr:nvPicPr>
        <xdr:cNvPr id="30" name="Picture 2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8701" y="1752600"/>
          <a:ext cx="1892299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</xdr:colOff>
      <xdr:row>11</xdr:row>
      <xdr:rowOff>0</xdr:rowOff>
    </xdr:from>
    <xdr:to>
      <xdr:col>28</xdr:col>
      <xdr:colOff>12700</xdr:colOff>
      <xdr:row>15</xdr:row>
      <xdr:rowOff>25399</xdr:rowOff>
    </xdr:to>
    <xdr:pic>
      <xdr:nvPicPr>
        <xdr:cNvPr id="33" name="Picture 32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8701" y="2705100"/>
          <a:ext cx="1841499" cy="787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</xdr:colOff>
      <xdr:row>6</xdr:row>
      <xdr:rowOff>0</xdr:rowOff>
    </xdr:from>
    <xdr:to>
      <xdr:col>19</xdr:col>
      <xdr:colOff>546100</xdr:colOff>
      <xdr:row>15</xdr:row>
      <xdr:rowOff>2102</xdr:rowOff>
    </xdr:to>
    <xdr:pic>
      <xdr:nvPicPr>
        <xdr:cNvPr id="16" name="Picture 15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0121901" y="1752600"/>
          <a:ext cx="1765299" cy="1716602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0</xdr:colOff>
      <xdr:row>38</xdr:row>
      <xdr:rowOff>13609</xdr:rowOff>
    </xdr:from>
    <xdr:to>
      <xdr:col>3</xdr:col>
      <xdr:colOff>368300</xdr:colOff>
      <xdr:row>45</xdr:row>
      <xdr:rowOff>69943</xdr:rowOff>
    </xdr:to>
    <xdr:pic>
      <xdr:nvPicPr>
        <xdr:cNvPr id="22" name="Picture 21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7851323"/>
          <a:ext cx="1592943" cy="1389834"/>
        </a:xfrm>
        <a:prstGeom prst="rect">
          <a:avLst/>
        </a:prstGeom>
        <a:solidFill>
          <a:schemeClr val="lt1"/>
        </a:solidFill>
      </xdr:spPr>
    </xdr:pic>
    <xdr:clientData/>
  </xdr:twoCellAnchor>
  <xdr:twoCellAnchor editAs="oneCell">
    <xdr:from>
      <xdr:col>21</xdr:col>
      <xdr:colOff>40822</xdr:colOff>
      <xdr:row>39</xdr:row>
      <xdr:rowOff>13607</xdr:rowOff>
    </xdr:from>
    <xdr:to>
      <xdr:col>24</xdr:col>
      <xdr:colOff>25401</xdr:colOff>
      <xdr:row>48</xdr:row>
      <xdr:rowOff>26307</xdr:rowOff>
    </xdr:to>
    <xdr:pic>
      <xdr:nvPicPr>
        <xdr:cNvPr id="25" name="Picture 24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4643" y="8041821"/>
          <a:ext cx="1821543" cy="1727200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3</xdr:col>
      <xdr:colOff>314015</xdr:colOff>
      <xdr:row>78</xdr:row>
      <xdr:rowOff>63500</xdr:rowOff>
    </xdr:to>
    <xdr:pic>
      <xdr:nvPicPr>
        <xdr:cNvPr id="23" name="Picture 22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368300" y="17284700"/>
          <a:ext cx="1533215" cy="1397000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6</xdr:row>
      <xdr:rowOff>1</xdr:rowOff>
    </xdr:from>
    <xdr:to>
      <xdr:col>11</xdr:col>
      <xdr:colOff>599060</xdr:colOff>
      <xdr:row>15</xdr:row>
      <xdr:rowOff>0</xdr:rowOff>
    </xdr:to>
    <xdr:pic>
      <xdr:nvPicPr>
        <xdr:cNvPr id="28" name="Picture 27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265965" y="1741715"/>
          <a:ext cx="1823702" cy="171449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13</xdr:col>
      <xdr:colOff>27216</xdr:colOff>
      <xdr:row>16</xdr:row>
      <xdr:rowOff>149677</xdr:rowOff>
    </xdr:from>
    <xdr:to>
      <xdr:col>15</xdr:col>
      <xdr:colOff>590189</xdr:colOff>
      <xdr:row>25</xdr:row>
      <xdr:rowOff>163286</xdr:rowOff>
    </xdr:to>
    <xdr:pic>
      <xdr:nvPicPr>
        <xdr:cNvPr id="18" name="Picture 17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7742466" y="3796391"/>
          <a:ext cx="1787616" cy="1728109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0.35938</cdr:x>
      <cdr:y>0.42708</cdr:y>
    </cdr:from>
    <cdr:to>
      <cdr:x>0.54063</cdr:x>
      <cdr:y>0.55556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43063" y="1171575"/>
          <a:ext cx="8286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0.22795</cdr:x>
      <cdr:y>0.34686</cdr:y>
    </cdr:from>
    <cdr:to>
      <cdr:x>0.74376</cdr:x>
      <cdr:y>0.58741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52463" y="944894"/>
          <a:ext cx="1476375" cy="655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3200"/>
            <a:t>US$ 1m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114300</xdr:rowOff>
    </xdr:from>
    <xdr:to>
      <xdr:col>16</xdr:col>
      <xdr:colOff>342900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106</xdr:row>
      <xdr:rowOff>0</xdr:rowOff>
    </xdr:from>
    <xdr:to>
      <xdr:col>9</xdr:col>
      <xdr:colOff>0</xdr:colOff>
      <xdr:row>123</xdr:row>
      <xdr:rowOff>152400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206</xdr:row>
      <xdr:rowOff>0</xdr:rowOff>
    </xdr:from>
    <xdr:to>
      <xdr:col>9</xdr:col>
      <xdr:colOff>0</xdr:colOff>
      <xdr:row>223</xdr:row>
      <xdr:rowOff>152400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231</xdr:row>
      <xdr:rowOff>0</xdr:rowOff>
    </xdr:from>
    <xdr:to>
      <xdr:col>9</xdr:col>
      <xdr:colOff>0</xdr:colOff>
      <xdr:row>248</xdr:row>
      <xdr:rowOff>152400</xdr:rowOff>
    </xdr:to>
    <xdr:graphicFrame macro="">
      <xdr:nvGraphicFramePr>
        <xdr:cNvPr id="4" name="Graphique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206</xdr:row>
      <xdr:rowOff>0</xdr:rowOff>
    </xdr:from>
    <xdr:to>
      <xdr:col>9</xdr:col>
      <xdr:colOff>0</xdr:colOff>
      <xdr:row>224</xdr:row>
      <xdr:rowOff>0</xdr:rowOff>
    </xdr:to>
    <xdr:graphicFrame macro="">
      <xdr:nvGraphicFramePr>
        <xdr:cNvPr id="5" name="Graphique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181</xdr:row>
      <xdr:rowOff>0</xdr:rowOff>
    </xdr:from>
    <xdr:to>
      <xdr:col>9</xdr:col>
      <xdr:colOff>0</xdr:colOff>
      <xdr:row>198</xdr:row>
      <xdr:rowOff>152400</xdr:rowOff>
    </xdr:to>
    <xdr:graphicFrame macro="">
      <xdr:nvGraphicFramePr>
        <xdr:cNvPr id="6" name="Graphique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181</xdr:row>
      <xdr:rowOff>0</xdr:rowOff>
    </xdr:from>
    <xdr:to>
      <xdr:col>9</xdr:col>
      <xdr:colOff>0</xdr:colOff>
      <xdr:row>199</xdr:row>
      <xdr:rowOff>0</xdr:rowOff>
    </xdr:to>
    <xdr:graphicFrame macro="">
      <xdr:nvGraphicFramePr>
        <xdr:cNvPr id="7" name="Graphique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156</xdr:row>
      <xdr:rowOff>0</xdr:rowOff>
    </xdr:from>
    <xdr:to>
      <xdr:col>9</xdr:col>
      <xdr:colOff>0</xdr:colOff>
      <xdr:row>173</xdr:row>
      <xdr:rowOff>152400</xdr:rowOff>
    </xdr:to>
    <xdr:graphicFrame macro="">
      <xdr:nvGraphicFramePr>
        <xdr:cNvPr id="8" name="Graphique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156</xdr:row>
      <xdr:rowOff>0</xdr:rowOff>
    </xdr:from>
    <xdr:to>
      <xdr:col>9</xdr:col>
      <xdr:colOff>0</xdr:colOff>
      <xdr:row>174</xdr:row>
      <xdr:rowOff>0</xdr:rowOff>
    </xdr:to>
    <xdr:graphicFrame macro="">
      <xdr:nvGraphicFramePr>
        <xdr:cNvPr id="9" name="Graphique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131</xdr:row>
      <xdr:rowOff>0</xdr:rowOff>
    </xdr:from>
    <xdr:to>
      <xdr:col>9</xdr:col>
      <xdr:colOff>0</xdr:colOff>
      <xdr:row>148</xdr:row>
      <xdr:rowOff>152400</xdr:rowOff>
    </xdr:to>
    <xdr:graphicFrame macro="">
      <xdr:nvGraphicFramePr>
        <xdr:cNvPr id="10" name="Graphique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106</xdr:row>
      <xdr:rowOff>0</xdr:rowOff>
    </xdr:from>
    <xdr:to>
      <xdr:col>9</xdr:col>
      <xdr:colOff>0</xdr:colOff>
      <xdr:row>124</xdr:row>
      <xdr:rowOff>0</xdr:rowOff>
    </xdr:to>
    <xdr:graphicFrame macro="">
      <xdr:nvGraphicFramePr>
        <xdr:cNvPr id="11" name="Graphique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9</xdr:col>
      <xdr:colOff>0</xdr:colOff>
      <xdr:row>98</xdr:row>
      <xdr:rowOff>152400</xdr:rowOff>
    </xdr:to>
    <xdr:graphicFrame macro="">
      <xdr:nvGraphicFramePr>
        <xdr:cNvPr id="12" name="Graphique 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81</xdr:row>
      <xdr:rowOff>0</xdr:rowOff>
    </xdr:from>
    <xdr:to>
      <xdr:col>9</xdr:col>
      <xdr:colOff>0</xdr:colOff>
      <xdr:row>99</xdr:row>
      <xdr:rowOff>0</xdr:rowOff>
    </xdr:to>
    <xdr:graphicFrame macro="">
      <xdr:nvGraphicFramePr>
        <xdr:cNvPr id="13" name="Graphique 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0</xdr:colOff>
      <xdr:row>48</xdr:row>
      <xdr:rowOff>152400</xdr:rowOff>
    </xdr:to>
    <xdr:graphicFrame macro="">
      <xdr:nvGraphicFramePr>
        <xdr:cNvPr id="14" name="Graphique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9</xdr:col>
      <xdr:colOff>0</xdr:colOff>
      <xdr:row>49</xdr:row>
      <xdr:rowOff>0</xdr:rowOff>
    </xdr:to>
    <xdr:graphicFrame macro="">
      <xdr:nvGraphicFramePr>
        <xdr:cNvPr id="15" name="Graphique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9</xdr:col>
      <xdr:colOff>0</xdr:colOff>
      <xdr:row>73</xdr:row>
      <xdr:rowOff>152400</xdr:rowOff>
    </xdr:to>
    <xdr:graphicFrame macro="">
      <xdr:nvGraphicFramePr>
        <xdr:cNvPr id="16" name="Graphique 2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0</xdr:colOff>
      <xdr:row>56</xdr:row>
      <xdr:rowOff>0</xdr:rowOff>
    </xdr:from>
    <xdr:to>
      <xdr:col>9</xdr:col>
      <xdr:colOff>0</xdr:colOff>
      <xdr:row>74</xdr:row>
      <xdr:rowOff>0</xdr:rowOff>
    </xdr:to>
    <xdr:graphicFrame macro="">
      <xdr:nvGraphicFramePr>
        <xdr:cNvPr id="17" name="Graphique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9</xdr:col>
      <xdr:colOff>0</xdr:colOff>
      <xdr:row>23</xdr:row>
      <xdr:rowOff>152400</xdr:rowOff>
    </xdr:to>
    <xdr:graphicFrame macro="">
      <xdr:nvGraphicFramePr>
        <xdr:cNvPr id="18" name="Graphique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9</xdr:col>
      <xdr:colOff>0</xdr:colOff>
      <xdr:row>24</xdr:row>
      <xdr:rowOff>0</xdr:rowOff>
    </xdr:to>
    <xdr:graphicFrame macro="">
      <xdr:nvGraphicFramePr>
        <xdr:cNvPr id="19" name="Graphique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0</xdr:colOff>
      <xdr:row>131</xdr:row>
      <xdr:rowOff>0</xdr:rowOff>
    </xdr:from>
    <xdr:to>
      <xdr:col>9</xdr:col>
      <xdr:colOff>0</xdr:colOff>
      <xdr:row>149</xdr:row>
      <xdr:rowOff>0</xdr:rowOff>
    </xdr:to>
    <xdr:graphicFrame macro="">
      <xdr:nvGraphicFramePr>
        <xdr:cNvPr id="20" name="Graphique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0</xdr:colOff>
      <xdr:row>231</xdr:row>
      <xdr:rowOff>0</xdr:rowOff>
    </xdr:from>
    <xdr:to>
      <xdr:col>9</xdr:col>
      <xdr:colOff>0</xdr:colOff>
      <xdr:row>249</xdr:row>
      <xdr:rowOff>0</xdr:rowOff>
    </xdr:to>
    <xdr:graphicFrame macro="">
      <xdr:nvGraphicFramePr>
        <xdr:cNvPr id="21" name="Graphique 2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25</xdr:row>
      <xdr:rowOff>19050</xdr:rowOff>
    </xdr:from>
    <xdr:to>
      <xdr:col>7</xdr:col>
      <xdr:colOff>328612</xdr:colOff>
      <xdr:row>40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47625</xdr:rowOff>
    </xdr:from>
    <xdr:to>
      <xdr:col>16</xdr:col>
      <xdr:colOff>342900</xdr:colOff>
      <xdr:row>28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7</xdr:row>
      <xdr:rowOff>0</xdr:rowOff>
    </xdr:from>
    <xdr:to>
      <xdr:col>4</xdr:col>
      <xdr:colOff>4762</xdr:colOff>
      <xdr:row>21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1</xdr:row>
      <xdr:rowOff>0</xdr:rowOff>
    </xdr:from>
    <xdr:to>
      <xdr:col>9</xdr:col>
      <xdr:colOff>552450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448300" y="762000"/>
          <a:ext cx="3000375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Bubble</a:t>
          </a:r>
          <a:r>
            <a:rPr lang="en-GB" sz="1100" baseline="0"/>
            <a:t> charts can be useful to illustrate three values for data points. Useful to illustrate relationships and comparisons.</a:t>
          </a:r>
          <a:endParaRPr lang="en-GB" sz="1100"/>
        </a:p>
      </xdr:txBody>
    </xdr: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0.81354</cdr:x>
      <cdr:y>0.81597</cdr:y>
    </cdr:from>
    <cdr:to>
      <cdr:x>0.99271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19514" y="2238374"/>
          <a:ext cx="81915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child</a:t>
          </a:r>
          <a:r>
            <a:rPr lang="en-GB" sz="800" baseline="0"/>
            <a:t> morta</a:t>
          </a:r>
          <a:r>
            <a:rPr lang="en-GB" sz="800"/>
            <a:t>lity  (death/1000 born)</a:t>
          </a:r>
        </a:p>
      </cdr:txBody>
    </cdr:sp>
  </cdr:relSizeAnchor>
  <cdr:relSizeAnchor xmlns:cdr="http://schemas.openxmlformats.org/drawingml/2006/chartDrawing">
    <cdr:from>
      <cdr:x>0</cdr:x>
      <cdr:y>0.02778</cdr:y>
    </cdr:from>
    <cdr:to>
      <cdr:x>0.14688</cdr:x>
      <cdr:y>0.35417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76200"/>
          <a:ext cx="671513" cy="895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% of pop with access to 15 litres (person/</a:t>
          </a:r>
        </a:p>
        <a:p xmlns:a="http://schemas.openxmlformats.org/drawingml/2006/main">
          <a:r>
            <a:rPr lang="en-GB" sz="800"/>
            <a:t>day)</a:t>
          </a:r>
          <a:r>
            <a:rPr lang="en-GB" sz="1100"/>
            <a:t>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1006475</xdr:colOff>
      <xdr:row>10</xdr:row>
      <xdr:rowOff>0</xdr:rowOff>
    </xdr:from>
    <xdr:to>
      <xdr:col>11</xdr:col>
      <xdr:colOff>466725</xdr:colOff>
      <xdr:row>16</xdr:row>
      <xdr:rowOff>127000</xdr:rowOff>
    </xdr:to>
    <xdr:sp macro="" textlink="">
      <xdr:nvSpPr>
        <xdr:cNvPr id="2" name="Niger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spect="1"/>
        </xdr:cNvSpPr>
      </xdr:nvSpPr>
      <xdr:spPr>
        <a:xfrm>
          <a:off x="6350000" y="1905000"/>
          <a:ext cx="1270000" cy="1270000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22225</xdr:colOff>
      <xdr:row>10</xdr:row>
      <xdr:rowOff>97572</xdr:rowOff>
    </xdr:from>
    <xdr:to>
      <xdr:col>11</xdr:col>
      <xdr:colOff>1097079</xdr:colOff>
      <xdr:row>16</xdr:row>
      <xdr:rowOff>29427</xdr:rowOff>
    </xdr:to>
    <xdr:sp macro="" textlink="">
      <xdr:nvSpPr>
        <xdr:cNvPr id="3" name="Mali_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spect="1"/>
        </xdr:cNvSpPr>
      </xdr:nvSpPr>
      <xdr:spPr>
        <a:xfrm>
          <a:off x="7175500" y="2002572"/>
          <a:ext cx="1074854" cy="1074855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750152</xdr:colOff>
      <xdr:row>10</xdr:row>
      <xdr:rowOff>158100</xdr:rowOff>
    </xdr:from>
    <xdr:to>
      <xdr:col>12</xdr:col>
      <xdr:colOff>570476</xdr:colOff>
      <xdr:row>15</xdr:row>
      <xdr:rowOff>159399</xdr:rowOff>
    </xdr:to>
    <xdr:sp macro="" textlink="">
      <xdr:nvSpPr>
        <xdr:cNvPr id="4" name="Chad_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spect="1"/>
        </xdr:cNvSpPr>
      </xdr:nvSpPr>
      <xdr:spPr>
        <a:xfrm>
          <a:off x="9132152" y="2063100"/>
          <a:ext cx="582324" cy="953799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284077</xdr:colOff>
      <xdr:row>11</xdr:row>
      <xdr:rowOff>84354</xdr:rowOff>
    </xdr:from>
    <xdr:to>
      <xdr:col>13</xdr:col>
      <xdr:colOff>242368</xdr:colOff>
      <xdr:row>15</xdr:row>
      <xdr:rowOff>42645</xdr:rowOff>
    </xdr:to>
    <xdr:sp macro="" textlink="">
      <xdr:nvSpPr>
        <xdr:cNvPr id="5" name="Burkina Faso_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spect="1"/>
        </xdr:cNvSpPr>
      </xdr:nvSpPr>
      <xdr:spPr>
        <a:xfrm>
          <a:off x="8570827" y="2179854"/>
          <a:ext cx="720291" cy="720291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72722</xdr:colOff>
      <xdr:row>12</xdr:row>
      <xdr:rowOff>36994</xdr:rowOff>
    </xdr:from>
    <xdr:to>
      <xdr:col>13</xdr:col>
      <xdr:colOff>506734</xdr:colOff>
      <xdr:row>14</xdr:row>
      <xdr:rowOff>90005</xdr:rowOff>
    </xdr:to>
    <xdr:sp macro="" textlink="">
      <xdr:nvSpPr>
        <xdr:cNvPr id="6" name="Senegal_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spect="1"/>
        </xdr:cNvSpPr>
      </xdr:nvSpPr>
      <xdr:spPr>
        <a:xfrm>
          <a:off x="9978722" y="2322994"/>
          <a:ext cx="434012" cy="434011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480228</xdr:colOff>
      <xdr:row>12</xdr:row>
      <xdr:rowOff>44352</xdr:rowOff>
    </xdr:from>
    <xdr:to>
      <xdr:col>14</xdr:col>
      <xdr:colOff>137524</xdr:colOff>
      <xdr:row>14</xdr:row>
      <xdr:rowOff>82647</xdr:rowOff>
    </xdr:to>
    <xdr:sp macro="" textlink="">
      <xdr:nvSpPr>
        <xdr:cNvPr id="7" name="Mauritania_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spect="1"/>
        </xdr:cNvSpPr>
      </xdr:nvSpPr>
      <xdr:spPr>
        <a:xfrm>
          <a:off x="10386228" y="2330352"/>
          <a:ext cx="419296" cy="419295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118376</xdr:colOff>
      <xdr:row>12</xdr:row>
      <xdr:rowOff>105756</xdr:rowOff>
    </xdr:from>
    <xdr:to>
      <xdr:col>14</xdr:col>
      <xdr:colOff>414863</xdr:colOff>
      <xdr:row>14</xdr:row>
      <xdr:rowOff>21243</xdr:rowOff>
    </xdr:to>
    <xdr:sp macro="" textlink="">
      <xdr:nvSpPr>
        <xdr:cNvPr id="8" name="Cameroon_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Aspect="1"/>
        </xdr:cNvSpPr>
      </xdr:nvSpPr>
      <xdr:spPr>
        <a:xfrm>
          <a:off x="9929126" y="2391756"/>
          <a:ext cx="296487" cy="296487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457119</xdr:colOff>
      <xdr:row>12</xdr:row>
      <xdr:rowOff>130987</xdr:rowOff>
    </xdr:from>
    <xdr:to>
      <xdr:col>14</xdr:col>
      <xdr:colOff>703144</xdr:colOff>
      <xdr:row>13</xdr:row>
      <xdr:rowOff>186512</xdr:rowOff>
    </xdr:to>
    <xdr:sp macro="" textlink="">
      <xdr:nvSpPr>
        <xdr:cNvPr id="9" name="Gambia_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Aspect="1"/>
        </xdr:cNvSpPr>
      </xdr:nvSpPr>
      <xdr:spPr>
        <a:xfrm>
          <a:off x="11125119" y="2416987"/>
          <a:ext cx="246025" cy="246025"/>
        </a:xfrm>
        <a:prstGeom prst="ellipse">
          <a:avLst/>
        </a:prstGeom>
        <a:solidFill>
          <a:srgbClr val="026CB6">
            <a:alpha val="50000"/>
          </a:srgbClr>
        </a:solidFill>
        <a:ln w="25400">
          <a:solidFill>
            <a:srgbClr val="F2F2F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6</xdr:col>
      <xdr:colOff>215900</xdr:colOff>
      <xdr:row>4</xdr:row>
      <xdr:rowOff>179705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781050"/>
          <a:ext cx="215900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176530</xdr:colOff>
      <xdr:row>5</xdr:row>
      <xdr:rowOff>179705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981075"/>
          <a:ext cx="176530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176530</xdr:colOff>
      <xdr:row>6</xdr:row>
      <xdr:rowOff>179705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81100"/>
          <a:ext cx="176530" cy="17970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457200</xdr:colOff>
      <xdr:row>12</xdr:row>
      <xdr:rowOff>19050</xdr:rowOff>
    </xdr:from>
    <xdr:to>
      <xdr:col>3</xdr:col>
      <xdr:colOff>587375</xdr:colOff>
      <xdr:row>12</xdr:row>
      <xdr:rowOff>410845</xdr:rowOff>
    </xdr:to>
    <xdr:sp macro="" textlink="">
      <xdr:nvSpPr>
        <xdr:cNvPr id="6" name="Up Arrow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2286000" y="2352675"/>
          <a:ext cx="130175" cy="391795"/>
        </a:xfrm>
        <a:prstGeom prst="upArrow">
          <a:avLst/>
        </a:prstGeom>
        <a:solidFill>
          <a:srgbClr val="056E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3</xdr:col>
      <xdr:colOff>323850</xdr:colOff>
      <xdr:row>12</xdr:row>
      <xdr:rowOff>19050</xdr:rowOff>
    </xdr:from>
    <xdr:to>
      <xdr:col>3</xdr:col>
      <xdr:colOff>454660</xdr:colOff>
      <xdr:row>12</xdr:row>
      <xdr:rowOff>423545</xdr:rowOff>
    </xdr:to>
    <xdr:sp macro="" textlink="">
      <xdr:nvSpPr>
        <xdr:cNvPr id="7" name="Up Arrow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H="1" flipV="1">
          <a:off x="2152650" y="2352675"/>
          <a:ext cx="130810" cy="404495"/>
        </a:xfrm>
        <a:prstGeom prst="upArrow">
          <a:avLst/>
        </a:prstGeom>
        <a:solidFill>
          <a:srgbClr val="056E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14</xdr:row>
      <xdr:rowOff>19049</xdr:rowOff>
    </xdr:from>
    <xdr:to>
      <xdr:col>7</xdr:col>
      <xdr:colOff>561974</xdr:colOff>
      <xdr:row>36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1</xdr:row>
      <xdr:rowOff>0</xdr:rowOff>
    </xdr:from>
    <xdr:to>
      <xdr:col>7</xdr:col>
      <xdr:colOff>600075</xdr:colOff>
      <xdr:row>11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648075" y="190500"/>
          <a:ext cx="1219200" cy="2085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Tips:</a:t>
          </a:r>
        </a:p>
        <a:p>
          <a:r>
            <a:rPr lang="en-GB" sz="1000"/>
            <a:t>-Sort the data in column B so that one can easily compare (data&gt;sort)</a:t>
          </a:r>
        </a:p>
        <a:p>
          <a:r>
            <a:rPr lang="en-GB" sz="1000"/>
            <a:t>-You can copy paste below chart also directly into a</a:t>
          </a:r>
          <a:r>
            <a:rPr lang="en-GB" sz="1000" baseline="0"/>
            <a:t> word format </a:t>
          </a:r>
          <a:endParaRPr lang="en-GB" sz="1000"/>
        </a:p>
        <a:p>
          <a:endParaRPr lang="en-GB" sz="1100"/>
        </a:p>
      </xdr:txBody>
    </xdr:sp>
    <xdr:clientData/>
  </xdr:twoCellAnchor>
  <xdr:twoCellAnchor>
    <xdr:from>
      <xdr:col>0</xdr:col>
      <xdr:colOff>9526</xdr:colOff>
      <xdr:row>37</xdr:row>
      <xdr:rowOff>190499</xdr:rowOff>
    </xdr:from>
    <xdr:to>
      <xdr:col>8</xdr:col>
      <xdr:colOff>28576</xdr:colOff>
      <xdr:row>43</xdr:row>
      <xdr:rowOff>9524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526" y="7238999"/>
          <a:ext cx="4895850" cy="962025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240405" algn="l"/>
            </a:tabLst>
          </a:pPr>
          <a:r>
            <a:rPr lang="en-GB" sz="700" spc="40">
              <a:effectLst/>
              <a:latin typeface="Arial"/>
              <a:ea typeface="Calibri"/>
              <a:cs typeface="Times New Roman"/>
            </a:rPr>
            <a:t>Proxy indicators for above charts: (e.g.)</a:t>
          </a:r>
          <a:endParaRPr lang="en-GB" sz="700">
            <a:effectLst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510915" algn="l"/>
            </a:tabLst>
          </a:pPr>
          <a:r>
            <a:rPr lang="en-GB" sz="600">
              <a:effectLst/>
              <a:latin typeface="Arial"/>
              <a:ea typeface="Calibri"/>
              <a:cs typeface="Times New Roman"/>
            </a:rPr>
            <a:t>■ Food Sec: # of persons receiving a food ration of any size for any period of time	■ Shelter/NFI: # of beneficiaries receiving NFIs</a:t>
          </a:r>
          <a:endParaRPr lang="en-GB" sz="600">
            <a:effectLst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510915" algn="l"/>
            </a:tabLst>
          </a:pPr>
          <a:r>
            <a:rPr lang="en-GB" sz="600">
              <a:effectLst/>
              <a:latin typeface="Arial"/>
              <a:ea typeface="Calibri"/>
              <a:cs typeface="Times New Roman"/>
            </a:rPr>
            <a:t>■ Health: # of outpatient consultations	■ WASH: # of people with sustained access to safe &amp; sufficient water</a:t>
          </a:r>
          <a:endParaRPr lang="en-GB" sz="600">
            <a:effectLst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510915" algn="l"/>
            </a:tabLst>
          </a:pPr>
          <a:r>
            <a:rPr lang="en-GB" sz="700">
              <a:effectLst/>
              <a:latin typeface="Arial"/>
              <a:ea typeface="Calibri"/>
              <a:cs typeface="Times New Roman"/>
            </a:rPr>
            <a:t>■</a:t>
          </a:r>
          <a:r>
            <a:rPr lang="en-GB" sz="600">
              <a:effectLst/>
              <a:latin typeface="Arial"/>
              <a:ea typeface="Calibri"/>
              <a:cs typeface="Times New Roman"/>
            </a:rPr>
            <a:t>	■</a:t>
          </a:r>
          <a:endParaRPr lang="en-GB" sz="600">
            <a:effectLst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510915" algn="l"/>
            </a:tabLst>
          </a:pPr>
          <a:r>
            <a:rPr lang="en-GB" sz="600">
              <a:effectLst/>
              <a:latin typeface="Arial"/>
              <a:ea typeface="Calibri"/>
              <a:cs typeface="Times New Roman"/>
            </a:rPr>
            <a:t>■	■</a:t>
          </a:r>
          <a:endParaRPr lang="en-GB" sz="600">
            <a:effectLst/>
            <a:ea typeface="Calibri"/>
            <a:cs typeface="Times New Roman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  <a:tabLst>
              <a:tab pos="3510915" algn="l"/>
            </a:tabLst>
          </a:pPr>
          <a:r>
            <a:rPr lang="en-GB" sz="700">
              <a:effectLst/>
              <a:latin typeface="Arial"/>
              <a:ea typeface="Calibri"/>
              <a:cs typeface="Times New Roman"/>
            </a:rPr>
            <a:t> </a:t>
          </a:r>
          <a:endParaRPr lang="en-GB" sz="1100">
            <a:effectLst/>
            <a:ea typeface="Calibri"/>
            <a:cs typeface="Times New Roman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0.82665</cdr:x>
      <cdr:y>0.0566</cdr:y>
    </cdr:from>
    <cdr:to>
      <cdr:x>0.97604</cdr:x>
      <cdr:y>0.15229</cdr:y>
    </cdr:to>
    <cdr:sp macro="" textlink="">
      <cdr:nvSpPr>
        <cdr:cNvPr id="3" name="Text Box 2"/>
        <cdr:cNvSpPr txBox="1"/>
      </cdr:nvSpPr>
      <cdr:spPr>
        <a:xfrm xmlns:a="http://schemas.openxmlformats.org/drawingml/2006/main">
          <a:off x="2672366" y="186688"/>
          <a:ext cx="482958" cy="315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en-US" sz="700">
              <a:solidFill>
                <a:srgbClr val="026CB6"/>
              </a:solidFill>
              <a:latin typeface="Arial" pitchFamily="34" charset="0"/>
              <a:cs typeface="Arial" pitchFamily="34" charset="0"/>
            </a:rPr>
            <a:t>People reached (% of targeted)</a:t>
          </a:r>
        </a:p>
      </cdr:txBody>
    </cdr:sp>
  </cdr:relSizeAnchor>
  <cdr:relSizeAnchor xmlns:cdr="http://schemas.openxmlformats.org/drawingml/2006/chartDrawing">
    <cdr:from>
      <cdr:x>0.02564</cdr:x>
      <cdr:y>0.02048</cdr:y>
    </cdr:from>
    <cdr:to>
      <cdr:x>0.97436</cdr:x>
      <cdr:y>0.10043</cdr:y>
    </cdr:to>
    <cdr:sp macro="" textlink="">
      <cdr:nvSpPr>
        <cdr:cNvPr id="4" name="Text Box 3"/>
        <cdr:cNvSpPr txBox="1"/>
      </cdr:nvSpPr>
      <cdr:spPr>
        <a:xfrm xmlns:a="http://schemas.openxmlformats.org/drawingml/2006/main">
          <a:off x="82889" y="67547"/>
          <a:ext cx="3067007" cy="263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latin typeface="Arial" pitchFamily="34" charset="0"/>
              <a:cs typeface="Arial" pitchFamily="34" charset="0"/>
            </a:rPr>
            <a:t>#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  <a:r>
            <a:rPr lang="en-US" sz="800" b="1">
              <a:latin typeface="Arial" pitchFamily="34" charset="0"/>
              <a:cs typeface="Arial" pitchFamily="34" charset="0"/>
            </a:rPr>
            <a:t>of people in need, targeted and reached by cluster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latin typeface="Arial" pitchFamily="34" charset="0"/>
              <a:cs typeface="Arial" pitchFamily="34" charset="0"/>
            </a:rPr>
            <a:t>(in thousands)</a:t>
          </a:r>
          <a:endParaRPr lang="en-US" sz="7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endParaRPr lang="en-US" sz="900"/>
        </a:p>
      </cdr:txBody>
    </cdr:sp>
  </cdr:relSizeAnchor>
  <cdr:relSizeAnchor xmlns:cdr="http://schemas.openxmlformats.org/drawingml/2006/chartDrawing">
    <cdr:from>
      <cdr:x>0.82665</cdr:x>
      <cdr:y>0.0566</cdr:y>
    </cdr:from>
    <cdr:to>
      <cdr:x>0.97604</cdr:x>
      <cdr:y>0.15229</cdr:y>
    </cdr:to>
    <cdr:sp macro="" textlink="">
      <cdr:nvSpPr>
        <cdr:cNvPr id="2" name="Text Box 2"/>
        <cdr:cNvSpPr txBox="1"/>
      </cdr:nvSpPr>
      <cdr:spPr>
        <a:xfrm xmlns:a="http://schemas.openxmlformats.org/drawingml/2006/main">
          <a:off x="2672366" y="186688"/>
          <a:ext cx="482958" cy="315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en-US" sz="700">
              <a:solidFill>
                <a:srgbClr val="026CB6"/>
              </a:solidFill>
              <a:latin typeface="Arial" pitchFamily="34" charset="0"/>
              <a:cs typeface="Arial" pitchFamily="34" charset="0"/>
            </a:rPr>
            <a:t>People reached (% of targeted)</a:t>
          </a:r>
        </a:p>
      </cdr:txBody>
    </cdr:sp>
  </cdr:relSizeAnchor>
  <cdr:relSizeAnchor xmlns:cdr="http://schemas.openxmlformats.org/drawingml/2006/chartDrawing">
    <cdr:from>
      <cdr:x>0.02564</cdr:x>
      <cdr:y>0.02048</cdr:y>
    </cdr:from>
    <cdr:to>
      <cdr:x>0.97436</cdr:x>
      <cdr:y>0.10043</cdr:y>
    </cdr:to>
    <cdr:sp macro="" textlink="">
      <cdr:nvSpPr>
        <cdr:cNvPr id="5" name="Text Box 3"/>
        <cdr:cNvSpPr txBox="1"/>
      </cdr:nvSpPr>
      <cdr:spPr>
        <a:xfrm xmlns:a="http://schemas.openxmlformats.org/drawingml/2006/main">
          <a:off x="82889" y="67547"/>
          <a:ext cx="3067007" cy="263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latin typeface="Arial" pitchFamily="34" charset="0"/>
              <a:cs typeface="Arial" pitchFamily="34" charset="0"/>
            </a:rPr>
            <a:t>#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  <a:r>
            <a:rPr lang="en-US" sz="800" b="1">
              <a:latin typeface="Arial" pitchFamily="34" charset="0"/>
              <a:cs typeface="Arial" pitchFamily="34" charset="0"/>
            </a:rPr>
            <a:t>of people in need, targeted and reached by cluster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latin typeface="Arial" pitchFamily="34" charset="0"/>
              <a:cs typeface="Arial" pitchFamily="34" charset="0"/>
            </a:rPr>
            <a:t>(in thousands)</a:t>
          </a:r>
          <a:endParaRPr lang="en-US" sz="7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endParaRPr lang="en-US" sz="900"/>
        </a:p>
      </cdr:txBody>
    </cdr:sp>
  </cdr:relSizeAnchor>
  <cdr:relSizeAnchor xmlns:cdr="http://schemas.openxmlformats.org/drawingml/2006/chartDrawing">
    <cdr:from>
      <cdr:x>0.82665</cdr:x>
      <cdr:y>0.0566</cdr:y>
    </cdr:from>
    <cdr:to>
      <cdr:x>0.97604</cdr:x>
      <cdr:y>0.15229</cdr:y>
    </cdr:to>
    <cdr:sp macro="" textlink="">
      <cdr:nvSpPr>
        <cdr:cNvPr id="6" name="Text Box 2"/>
        <cdr:cNvSpPr txBox="1"/>
      </cdr:nvSpPr>
      <cdr:spPr>
        <a:xfrm xmlns:a="http://schemas.openxmlformats.org/drawingml/2006/main">
          <a:off x="2672366" y="186688"/>
          <a:ext cx="482958" cy="315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algn="l"/>
          <a:r>
            <a:rPr lang="en-US" sz="700">
              <a:solidFill>
                <a:srgbClr val="026CB6"/>
              </a:solidFill>
              <a:latin typeface="Arial" pitchFamily="34" charset="0"/>
              <a:cs typeface="Arial" pitchFamily="34" charset="0"/>
            </a:rPr>
            <a:t>People reached (% of targeted)</a:t>
          </a:r>
        </a:p>
      </cdr:txBody>
    </cdr:sp>
  </cdr:relSizeAnchor>
  <cdr:relSizeAnchor xmlns:cdr="http://schemas.openxmlformats.org/drawingml/2006/chartDrawing">
    <cdr:from>
      <cdr:x>0.02564</cdr:x>
      <cdr:y>0.02048</cdr:y>
    </cdr:from>
    <cdr:to>
      <cdr:x>0.97436</cdr:x>
      <cdr:y>0.10043</cdr:y>
    </cdr:to>
    <cdr:sp macro="" textlink="">
      <cdr:nvSpPr>
        <cdr:cNvPr id="7" name="Text Box 3"/>
        <cdr:cNvSpPr txBox="1"/>
      </cdr:nvSpPr>
      <cdr:spPr>
        <a:xfrm xmlns:a="http://schemas.openxmlformats.org/drawingml/2006/main">
          <a:off x="82889" y="67547"/>
          <a:ext cx="3067007" cy="2636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1">
              <a:latin typeface="Arial" pitchFamily="34" charset="0"/>
              <a:cs typeface="Arial" pitchFamily="34" charset="0"/>
            </a:rPr>
            <a:t>#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  <a:r>
            <a:rPr lang="en-US" sz="800" b="1">
              <a:latin typeface="Arial" pitchFamily="34" charset="0"/>
              <a:cs typeface="Arial" pitchFamily="34" charset="0"/>
            </a:rPr>
            <a:t>of people in need, targeted and reached by cluster</a:t>
          </a:r>
          <a:r>
            <a:rPr lang="en-US" sz="800" b="1" baseline="0">
              <a:latin typeface="Arial" pitchFamily="34" charset="0"/>
              <a:cs typeface="Arial" pitchFamily="34" charset="0"/>
            </a:rPr>
            <a:t> </a:t>
          </a:r>
        </a:p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aseline="0">
              <a:latin typeface="Arial" pitchFamily="34" charset="0"/>
              <a:cs typeface="Arial" pitchFamily="34" charset="0"/>
            </a:rPr>
            <a:t>(in thousands)</a:t>
          </a:r>
          <a:endParaRPr lang="en-US" sz="7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/>
          <a:endParaRPr lang="en-US" sz="900"/>
        </a:p>
      </cdr:txBody>
    </cdr:sp>
  </cdr:relSizeAnchor>
  <cdr:relSizeAnchor xmlns:cdr="http://schemas.openxmlformats.org/drawingml/2006/chartDrawing">
    <cdr:from>
      <cdr:x>0.02783</cdr:x>
      <cdr:y>0.11737</cdr:y>
    </cdr:from>
    <cdr:to>
      <cdr:x>0.21272</cdr:x>
      <cdr:y>0.168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33351" y="485775"/>
          <a:ext cx="88582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800"/>
        </a:p>
      </cdr:txBody>
    </cdr:sp>
  </cdr:relSizeAnchor>
  <cdr:relSizeAnchor xmlns:cdr="http://schemas.openxmlformats.org/drawingml/2006/chartDrawing">
    <cdr:from>
      <cdr:x>0.00795</cdr:x>
      <cdr:y>0.09975</cdr:y>
    </cdr:from>
    <cdr:to>
      <cdr:x>0.19682</cdr:x>
      <cdr:y>0.17109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8101" y="434199"/>
          <a:ext cx="904875" cy="3105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" pitchFamily="34" charset="0"/>
              <a:cs typeface="Arial" pitchFamily="34" charset="0"/>
            </a:rPr>
            <a:t>Date: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0</xdr:rowOff>
    </xdr:from>
    <xdr:to>
      <xdr:col>3</xdr:col>
      <xdr:colOff>180975</xdr:colOff>
      <xdr:row>20</xdr:row>
      <xdr:rowOff>28575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</xdr:colOff>
      <xdr:row>8</xdr:row>
      <xdr:rowOff>28575</xdr:rowOff>
    </xdr:from>
    <xdr:to>
      <xdr:col>8</xdr:col>
      <xdr:colOff>328612</xdr:colOff>
      <xdr:row>22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16</xdr:row>
      <xdr:rowOff>57150</xdr:rowOff>
    </xdr:from>
    <xdr:to>
      <xdr:col>1</xdr:col>
      <xdr:colOff>1390650</xdr:colOff>
      <xdr:row>30</xdr:row>
      <xdr:rowOff>38100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0.86875</cdr:x>
      <cdr:y>0.03299</cdr:y>
    </cdr:from>
    <cdr:to>
      <cdr:x>1</cdr:x>
      <cdr:y>0.17535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71924" y="87356"/>
          <a:ext cx="600075" cy="376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800">
              <a:solidFill>
                <a:srgbClr val="056EB4"/>
              </a:solidFill>
            </a:rPr>
            <a:t>% funding</a:t>
          </a:r>
          <a:r>
            <a:rPr lang="en-GB" sz="800" baseline="0">
              <a:solidFill>
                <a:srgbClr val="056EB4"/>
              </a:solidFill>
            </a:rPr>
            <a:t> covered</a:t>
          </a:r>
          <a:endParaRPr lang="en-GB" sz="800">
            <a:solidFill>
              <a:srgbClr val="056EB4"/>
            </a:solidFill>
          </a:endParaRPr>
        </a:p>
      </cdr:txBody>
    </cdr:sp>
  </cdr:relSizeAnchor>
  <cdr:relSizeAnchor xmlns:cdr="http://schemas.openxmlformats.org/drawingml/2006/chartDrawing">
    <cdr:from>
      <cdr:x>0.01042</cdr:x>
      <cdr:y>0.03957</cdr:y>
    </cdr:from>
    <cdr:to>
      <cdr:x>0.84375</cdr:x>
      <cdr:y>0.09353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625" y="104775"/>
          <a:ext cx="38100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0.76875</cdr:x>
      <cdr:y>0.09712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0"/>
          <a:ext cx="3514725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latin typeface="Arial" pitchFamily="34" charset="0"/>
              <a:cs typeface="Arial" pitchFamily="34" charset="0"/>
            </a:rPr>
            <a:t>Funding per Sector                   </a:t>
          </a:r>
          <a:r>
            <a:rPr lang="en-GB" sz="800">
              <a:latin typeface="Arial" pitchFamily="34" charset="0"/>
              <a:cs typeface="Arial" pitchFamily="34" charset="0"/>
            </a:rPr>
            <a:t>(date xxx)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6</xdr:row>
      <xdr:rowOff>19049</xdr:rowOff>
    </xdr:from>
    <xdr:to>
      <xdr:col>3</xdr:col>
      <xdr:colOff>257175</xdr:colOff>
      <xdr:row>16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</xdr:colOff>
      <xdr:row>6</xdr:row>
      <xdr:rowOff>133349</xdr:rowOff>
    </xdr:from>
    <xdr:to>
      <xdr:col>4</xdr:col>
      <xdr:colOff>466725</xdr:colOff>
      <xdr:row>21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228600</xdr:colOff>
      <xdr:row>19</xdr:row>
      <xdr:rowOff>161925</xdr:rowOff>
    </xdr:from>
    <xdr:to>
      <xdr:col>4</xdr:col>
      <xdr:colOff>409575</xdr:colOff>
      <xdr:row>20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057400" y="3781425"/>
          <a:ext cx="7905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Date: xxx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2" totalsRowShown="0" tableBorderDxfId="7">
  <sortState ref="A2:E15">
    <sortCondition descending="1" ref="B2:B15"/>
  </sortState>
  <tableColumns count="5">
    <tableColumn id="1" xr3:uid="{00000000-0010-0000-0000-000001000000}" name=" "/>
    <tableColumn id="7" xr3:uid="{00000000-0010-0000-0000-000007000000}" name="Affected"/>
    <tableColumn id="3" xr3:uid="{00000000-0010-0000-0000-000003000000}" name="Targeted"/>
    <tableColumn id="2" xr3:uid="{00000000-0010-0000-0000-000002000000}" name="Reached"/>
    <tableColumn id="6" xr3:uid="{00000000-0010-0000-0000-000006000000}" name="%reached vs targeted" dataDxfId="6">
      <calculatedColumnFormula>Table1[[#This Row],[Reached]]/Table1[[#This Row],[Targeted]]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1:B4" totalsRowShown="0" tableBorderDxfId="5">
  <tableColumns count="2">
    <tableColumn id="1" xr3:uid="{00000000-0010-0000-0100-000001000000}" name=" "/>
    <tableColumn id="2" xr3:uid="{00000000-0010-0000-0100-000002000000}" name="HRP" dataDxfId="4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ts.unocha.org/" TargetMode="External"/><Relationship Id="rId2" Type="http://schemas.openxmlformats.org/officeDocument/2006/relationships/hyperlink" Target="http://www.unocha.org/cap/" TargetMode="External"/><Relationship Id="rId1" Type="http://schemas.openxmlformats.org/officeDocument/2006/relationships/hyperlink" Target="http://cod.humanitarianresponse.info/country-region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fts.unocha.org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ensus.gov/population/international/data/idb/region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02"/>
  <sheetViews>
    <sheetView showGridLines="0" tabSelected="1" zoomScale="70" zoomScaleNormal="70" workbookViewId="0">
      <selection activeCell="P48" sqref="P48"/>
    </sheetView>
  </sheetViews>
  <sheetFormatPr defaultColWidth="9.109375" defaultRowHeight="14.4" x14ac:dyDescent="0.3"/>
  <cols>
    <col min="1" max="1" width="7.5546875" style="73" customWidth="1"/>
    <col min="2" max="4" width="9.109375" style="73"/>
    <col min="5" max="16384" width="9.109375" style="69"/>
  </cols>
  <sheetData>
    <row r="2" spans="1:26" ht="51.6" x14ac:dyDescent="0.95">
      <c r="A2" s="175" t="s">
        <v>43</v>
      </c>
      <c r="B2" s="75"/>
      <c r="F2" s="47"/>
      <c r="H2" s="47"/>
    </row>
    <row r="3" spans="1:26" ht="25.5" customHeight="1" x14ac:dyDescent="0.65">
      <c r="F3" s="47"/>
      <c r="H3" s="47"/>
    </row>
    <row r="4" spans="1:26" s="70" customFormat="1" ht="20.25" customHeight="1" x14ac:dyDescent="0.3">
      <c r="A4" s="174" t="s">
        <v>84</v>
      </c>
      <c r="B4" s="71"/>
      <c r="C4" s="72"/>
      <c r="D4" s="72"/>
      <c r="F4" s="173" t="s">
        <v>242</v>
      </c>
      <c r="H4" s="64"/>
      <c r="J4" s="173" t="s">
        <v>243</v>
      </c>
      <c r="N4" s="173" t="s">
        <v>244</v>
      </c>
      <c r="R4" s="173" t="s">
        <v>283</v>
      </c>
      <c r="V4" s="173" t="s">
        <v>245</v>
      </c>
      <c r="Z4" s="173" t="s">
        <v>165</v>
      </c>
    </row>
    <row r="6" spans="1:26" x14ac:dyDescent="0.3">
      <c r="B6" s="73" t="s">
        <v>85</v>
      </c>
      <c r="F6" s="69" t="s">
        <v>246</v>
      </c>
      <c r="J6" s="69" t="s">
        <v>253</v>
      </c>
      <c r="N6" s="69" t="s">
        <v>257</v>
      </c>
      <c r="R6" s="69" t="s">
        <v>216</v>
      </c>
      <c r="V6" s="69" t="s">
        <v>254</v>
      </c>
    </row>
    <row r="7" spans="1:26" x14ac:dyDescent="0.3">
      <c r="B7" s="73" t="s">
        <v>86</v>
      </c>
    </row>
    <row r="17" spans="2:28" x14ac:dyDescent="0.3">
      <c r="B17" s="73" t="s">
        <v>89</v>
      </c>
      <c r="F17" s="69" t="s">
        <v>248</v>
      </c>
      <c r="J17" s="69" t="s">
        <v>50</v>
      </c>
      <c r="R17" s="69" t="s">
        <v>256</v>
      </c>
      <c r="V17" s="69" t="s">
        <v>69</v>
      </c>
    </row>
    <row r="18" spans="2:28" x14ac:dyDescent="0.3">
      <c r="B18" s="73" t="s">
        <v>90</v>
      </c>
      <c r="Z18" s="172" t="s">
        <v>249</v>
      </c>
      <c r="AA18" s="73"/>
      <c r="AB18" s="73"/>
    </row>
    <row r="19" spans="2:28" x14ac:dyDescent="0.3">
      <c r="Z19" s="73" t="s">
        <v>266</v>
      </c>
      <c r="AA19" s="73"/>
      <c r="AB19" s="73"/>
    </row>
    <row r="20" spans="2:28" x14ac:dyDescent="0.3">
      <c r="Z20" s="73" t="s">
        <v>281</v>
      </c>
      <c r="AA20" s="73"/>
      <c r="AB20" s="73"/>
    </row>
    <row r="21" spans="2:28" x14ac:dyDescent="0.3">
      <c r="Z21" s="73" t="s">
        <v>267</v>
      </c>
      <c r="AA21" s="73"/>
      <c r="AB21" s="73"/>
    </row>
    <row r="22" spans="2:28" x14ac:dyDescent="0.3">
      <c r="Z22" s="179" t="s">
        <v>282</v>
      </c>
      <c r="AA22" s="73"/>
      <c r="AB22" s="73"/>
    </row>
    <row r="23" spans="2:28" x14ac:dyDescent="0.3">
      <c r="Z23" s="73"/>
      <c r="AA23" s="73"/>
      <c r="AB23" s="73"/>
    </row>
    <row r="26" spans="2:28" x14ac:dyDescent="0.3">
      <c r="B26" s="73" t="s">
        <v>89</v>
      </c>
    </row>
    <row r="27" spans="2:28" x14ac:dyDescent="0.3">
      <c r="B27" s="73" t="s">
        <v>91</v>
      </c>
    </row>
    <row r="28" spans="2:28" x14ac:dyDescent="0.3">
      <c r="V28" s="69" t="s">
        <v>255</v>
      </c>
    </row>
    <row r="29" spans="2:28" x14ac:dyDescent="0.3">
      <c r="J29" s="172" t="s">
        <v>247</v>
      </c>
      <c r="K29" s="73"/>
      <c r="L29" s="73"/>
      <c r="N29" s="172" t="s">
        <v>247</v>
      </c>
      <c r="O29" s="73"/>
      <c r="P29" s="73"/>
      <c r="R29" s="172" t="s">
        <v>247</v>
      </c>
      <c r="S29" s="73"/>
      <c r="T29" s="73"/>
    </row>
    <row r="30" spans="2:28" x14ac:dyDescent="0.3">
      <c r="J30" s="73" t="s">
        <v>46</v>
      </c>
      <c r="K30" s="178" t="s">
        <v>275</v>
      </c>
      <c r="L30" s="179"/>
      <c r="N30" s="73" t="s">
        <v>261</v>
      </c>
      <c r="O30" s="73"/>
      <c r="P30" s="73"/>
      <c r="R30" s="73" t="s">
        <v>260</v>
      </c>
      <c r="S30" s="73"/>
      <c r="T30" s="73"/>
    </row>
    <row r="31" spans="2:28" x14ac:dyDescent="0.3">
      <c r="J31" s="73" t="s">
        <v>54</v>
      </c>
      <c r="K31" s="73"/>
      <c r="L31" s="73"/>
      <c r="N31" s="73" t="s">
        <v>258</v>
      </c>
      <c r="O31" s="73"/>
      <c r="P31" s="73"/>
      <c r="R31" s="73" t="s">
        <v>264</v>
      </c>
      <c r="S31" s="73"/>
      <c r="T31" s="73"/>
    </row>
    <row r="32" spans="2:28" x14ac:dyDescent="0.3">
      <c r="J32" s="179" t="s">
        <v>278</v>
      </c>
      <c r="K32" s="179"/>
      <c r="L32" s="179"/>
      <c r="N32" s="73" t="s">
        <v>259</v>
      </c>
      <c r="O32" s="73"/>
      <c r="P32" s="73"/>
      <c r="R32" s="73" t="s">
        <v>265</v>
      </c>
      <c r="S32" s="73"/>
      <c r="T32" s="73"/>
    </row>
    <row r="33" spans="1:22" x14ac:dyDescent="0.3">
      <c r="J33" s="179" t="s">
        <v>279</v>
      </c>
      <c r="K33" s="179"/>
      <c r="L33" s="179"/>
      <c r="N33" s="179" t="s">
        <v>282</v>
      </c>
      <c r="O33" s="73"/>
      <c r="P33" s="73"/>
      <c r="R33" s="179" t="s">
        <v>282</v>
      </c>
      <c r="S33" s="73"/>
      <c r="T33" s="73"/>
    </row>
    <row r="34" spans="1:22" x14ac:dyDescent="0.3">
      <c r="J34" s="73"/>
      <c r="K34" s="73"/>
      <c r="L34" s="73"/>
      <c r="N34" s="73"/>
      <c r="O34" s="73"/>
      <c r="P34" s="73"/>
      <c r="R34" s="73" t="s">
        <v>285</v>
      </c>
      <c r="S34" s="73"/>
      <c r="T34" s="73"/>
    </row>
    <row r="35" spans="1:22" x14ac:dyDescent="0.3">
      <c r="R35" s="73" t="s">
        <v>286</v>
      </c>
      <c r="S35" s="73"/>
      <c r="T35" s="73"/>
    </row>
    <row r="36" spans="1:22" x14ac:dyDescent="0.3">
      <c r="R36" s="179" t="s">
        <v>287</v>
      </c>
      <c r="S36" s="179"/>
      <c r="T36" s="179"/>
    </row>
    <row r="37" spans="1:22" x14ac:dyDescent="0.3">
      <c r="R37" s="179" t="s">
        <v>288</v>
      </c>
      <c r="S37" s="179"/>
      <c r="T37" s="179"/>
    </row>
    <row r="38" spans="1:22" x14ac:dyDescent="0.3">
      <c r="B38" s="73" t="s">
        <v>219</v>
      </c>
      <c r="R38" s="73"/>
      <c r="S38" s="73"/>
      <c r="T38" s="73"/>
    </row>
    <row r="39" spans="1:22" x14ac:dyDescent="0.3">
      <c r="F39" s="172" t="s">
        <v>247</v>
      </c>
      <c r="G39" s="73"/>
      <c r="H39" s="73"/>
      <c r="V39" s="69" t="s">
        <v>237</v>
      </c>
    </row>
    <row r="40" spans="1:22" x14ac:dyDescent="0.3">
      <c r="F40" s="73" t="s">
        <v>45</v>
      </c>
      <c r="G40" s="73"/>
      <c r="H40" s="73"/>
    </row>
    <row r="41" spans="1:22" x14ac:dyDescent="0.3">
      <c r="F41" s="178" t="s">
        <v>276</v>
      </c>
      <c r="G41" s="179"/>
      <c r="H41" s="179"/>
    </row>
    <row r="42" spans="1:22" x14ac:dyDescent="0.3">
      <c r="F42" s="179" t="s">
        <v>280</v>
      </c>
      <c r="G42" s="179"/>
      <c r="H42" s="179"/>
    </row>
    <row r="43" spans="1:22" x14ac:dyDescent="0.3">
      <c r="F43" s="179" t="s">
        <v>277</v>
      </c>
      <c r="G43" s="179"/>
      <c r="H43" s="179"/>
    </row>
    <row r="44" spans="1:22" x14ac:dyDescent="0.3">
      <c r="F44" s="73"/>
      <c r="G44" s="73"/>
      <c r="H44" s="73"/>
    </row>
    <row r="45" spans="1:22" x14ac:dyDescent="0.3">
      <c r="F45" s="73" t="s">
        <v>44</v>
      </c>
      <c r="G45" s="73"/>
      <c r="H45" s="73"/>
    </row>
    <row r="46" spans="1:22" x14ac:dyDescent="0.3">
      <c r="F46" s="178" t="s">
        <v>275</v>
      </c>
      <c r="G46" s="179"/>
      <c r="H46" s="73"/>
    </row>
    <row r="47" spans="1:22" x14ac:dyDescent="0.3">
      <c r="A47" s="168"/>
      <c r="B47" s="170" t="s">
        <v>240</v>
      </c>
      <c r="C47" s="168"/>
      <c r="D47" s="168"/>
      <c r="F47" s="73"/>
      <c r="G47" s="73"/>
      <c r="H47" s="73"/>
    </row>
    <row r="48" spans="1:22" x14ac:dyDescent="0.3">
      <c r="A48" s="168"/>
      <c r="B48" s="171" t="s">
        <v>241</v>
      </c>
      <c r="C48" s="169"/>
      <c r="D48" s="168"/>
      <c r="G48" s="177"/>
      <c r="H48" s="176"/>
    </row>
    <row r="49" spans="1:24" x14ac:dyDescent="0.3">
      <c r="A49" s="168"/>
      <c r="B49" s="170" t="s">
        <v>284</v>
      </c>
      <c r="C49" s="168"/>
      <c r="D49" s="168"/>
      <c r="G49" s="176"/>
      <c r="H49" s="176"/>
    </row>
    <row r="50" spans="1:24" x14ac:dyDescent="0.3">
      <c r="A50" s="168"/>
      <c r="B50" s="168"/>
      <c r="C50" s="168"/>
      <c r="D50" s="168"/>
    </row>
    <row r="51" spans="1:24" x14ac:dyDescent="0.3">
      <c r="A51" s="168"/>
      <c r="B51" s="168"/>
      <c r="C51" s="168"/>
      <c r="D51" s="168"/>
      <c r="V51" s="172" t="s">
        <v>249</v>
      </c>
      <c r="W51" s="73"/>
      <c r="X51" s="73"/>
    </row>
    <row r="52" spans="1:24" x14ac:dyDescent="0.3">
      <c r="A52" s="168"/>
      <c r="B52" s="168"/>
      <c r="C52" s="168"/>
      <c r="D52" s="168"/>
      <c r="V52" s="73" t="s">
        <v>271</v>
      </c>
      <c r="W52" s="73"/>
      <c r="X52" s="73"/>
    </row>
    <row r="53" spans="1:24" x14ac:dyDescent="0.3">
      <c r="A53" s="168"/>
      <c r="B53" s="168"/>
      <c r="C53" s="168"/>
      <c r="D53" s="168"/>
      <c r="V53" s="73" t="s">
        <v>263</v>
      </c>
      <c r="W53" s="73"/>
      <c r="X53" s="73"/>
    </row>
    <row r="54" spans="1:24" x14ac:dyDescent="0.3">
      <c r="A54" s="168"/>
      <c r="B54" s="168"/>
      <c r="C54" s="168"/>
      <c r="D54" s="168"/>
      <c r="V54" s="73" t="s">
        <v>272</v>
      </c>
      <c r="W54" s="73"/>
      <c r="X54" s="73"/>
    </row>
    <row r="55" spans="1:24" x14ac:dyDescent="0.3">
      <c r="A55" s="168"/>
      <c r="B55" s="168"/>
      <c r="C55" s="168"/>
      <c r="D55" s="168"/>
      <c r="V55" s="73" t="s">
        <v>268</v>
      </c>
      <c r="W55" s="73"/>
      <c r="X55" s="73"/>
    </row>
    <row r="56" spans="1:24" x14ac:dyDescent="0.3">
      <c r="A56" s="168"/>
      <c r="B56" s="168"/>
      <c r="C56" s="168"/>
      <c r="D56" s="168"/>
      <c r="V56" s="73" t="s">
        <v>273</v>
      </c>
      <c r="W56" s="73"/>
      <c r="X56" s="73"/>
    </row>
    <row r="57" spans="1:24" x14ac:dyDescent="0.3">
      <c r="A57" s="168"/>
      <c r="B57" s="168"/>
      <c r="C57" s="168"/>
      <c r="D57" s="168"/>
      <c r="V57" s="73" t="s">
        <v>269</v>
      </c>
      <c r="W57" s="73"/>
      <c r="X57" s="73"/>
    </row>
    <row r="58" spans="1:24" x14ac:dyDescent="0.3">
      <c r="A58" s="168"/>
      <c r="B58" s="168"/>
      <c r="C58" s="168"/>
      <c r="D58" s="168"/>
      <c r="V58" s="73" t="s">
        <v>274</v>
      </c>
      <c r="W58" s="73"/>
      <c r="X58" s="73"/>
    </row>
    <row r="59" spans="1:24" x14ac:dyDescent="0.3">
      <c r="V59" s="73" t="s">
        <v>270</v>
      </c>
      <c r="W59" s="73"/>
      <c r="X59" s="73"/>
    </row>
    <row r="60" spans="1:24" x14ac:dyDescent="0.3">
      <c r="V60" s="179" t="s">
        <v>282</v>
      </c>
      <c r="W60" s="73"/>
      <c r="X60" s="73"/>
    </row>
    <row r="61" spans="1:24" x14ac:dyDescent="0.3">
      <c r="B61" s="73" t="s">
        <v>87</v>
      </c>
      <c r="V61" s="73"/>
      <c r="W61" s="73"/>
      <c r="X61" s="73"/>
    </row>
    <row r="62" spans="1:24" x14ac:dyDescent="0.3">
      <c r="B62" s="73" t="s">
        <v>88</v>
      </c>
    </row>
    <row r="71" spans="2:7" x14ac:dyDescent="0.3">
      <c r="B71" s="73" t="s">
        <v>262</v>
      </c>
      <c r="G71"/>
    </row>
    <row r="82" spans="2:2" x14ac:dyDescent="0.3">
      <c r="B82" s="73" t="s">
        <v>92</v>
      </c>
    </row>
    <row r="83" spans="2:2" x14ac:dyDescent="0.3">
      <c r="B83" s="74" t="s">
        <v>93</v>
      </c>
    </row>
    <row r="92" spans="2:2" x14ac:dyDescent="0.3">
      <c r="B92" s="74" t="s">
        <v>94</v>
      </c>
    </row>
    <row r="93" spans="2:2" x14ac:dyDescent="0.3">
      <c r="B93" s="76"/>
    </row>
    <row r="102" spans="2:2" x14ac:dyDescent="0.3">
      <c r="B102" s="74"/>
    </row>
  </sheetData>
  <hyperlinks>
    <hyperlink ref="B48:C48" r:id="rId1" display="CODs / FODs registry" xr:uid="{00000000-0004-0000-0000-000000000000}"/>
    <hyperlink ref="F41" r:id="rId2" display="(source: CAP document)" xr:uid="{00000000-0004-0000-0000-000001000000}"/>
    <hyperlink ref="K30" r:id="rId3" xr:uid="{00000000-0004-0000-0000-000002000000}"/>
    <hyperlink ref="F46" r:id="rId4" xr:uid="{00000000-0004-0000-0000-000003000000}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32"/>
  <sheetViews>
    <sheetView workbookViewId="0"/>
  </sheetViews>
  <sheetFormatPr defaultColWidth="9.109375" defaultRowHeight="13.2" x14ac:dyDescent="0.25"/>
  <cols>
    <col min="1" max="1" width="9.109375" style="139"/>
    <col min="2" max="2" width="9.5546875" style="139" bestFit="1" customWidth="1"/>
    <col min="3" max="10" width="9.109375" style="139"/>
    <col min="11" max="11" width="40.6640625" style="139" customWidth="1"/>
    <col min="12" max="16384" width="9.109375" style="139"/>
  </cols>
  <sheetData>
    <row r="1" spans="1:21" ht="20.399999999999999" x14ac:dyDescent="0.35">
      <c r="A1" s="142" t="s">
        <v>208</v>
      </c>
      <c r="B1" s="142" t="s">
        <v>206</v>
      </c>
      <c r="C1" s="142" t="s">
        <v>205</v>
      </c>
      <c r="D1" s="147" t="s">
        <v>215</v>
      </c>
      <c r="E1" s="147" t="s">
        <v>214</v>
      </c>
      <c r="K1" s="140" t="s">
        <v>213</v>
      </c>
    </row>
    <row r="2" spans="1:21" x14ac:dyDescent="0.25">
      <c r="A2" s="142" t="s">
        <v>150</v>
      </c>
      <c r="B2" s="143">
        <v>-11444059</v>
      </c>
      <c r="C2" s="142">
        <v>11086687</v>
      </c>
      <c r="D2" s="146">
        <f t="shared" ref="D2:D23" si="0">((B3/($B$2+$C$2)*100)*-1)</f>
        <v>-374.45994649832664</v>
      </c>
      <c r="E2" s="146">
        <f t="shared" ref="E2:E23" si="1">(B3/($B$2+$C$2)*100)</f>
        <v>374.45994649832664</v>
      </c>
      <c r="K2" s="139" t="s">
        <v>212</v>
      </c>
    </row>
    <row r="3" spans="1:21" x14ac:dyDescent="0.25">
      <c r="A3" s="142" t="s">
        <v>200</v>
      </c>
      <c r="B3" s="143">
        <v>-1338215</v>
      </c>
      <c r="C3" s="142">
        <v>1268876</v>
      </c>
      <c r="D3" s="146">
        <f t="shared" si="0"/>
        <v>-372.03222412500139</v>
      </c>
      <c r="E3" s="146">
        <f t="shared" si="1"/>
        <v>372.03222412500139</v>
      </c>
      <c r="K3" s="139" t="s">
        <v>211</v>
      </c>
      <c r="L3" s="139" t="s">
        <v>210</v>
      </c>
      <c r="M3" s="139" t="s">
        <v>209</v>
      </c>
      <c r="N3" s="142" t="s">
        <v>208</v>
      </c>
      <c r="O3" s="139" t="s">
        <v>207</v>
      </c>
      <c r="P3" s="142" t="s">
        <v>206</v>
      </c>
      <c r="Q3" s="142" t="s">
        <v>205</v>
      </c>
      <c r="R3" s="139" t="s">
        <v>204</v>
      </c>
      <c r="S3" s="139" t="s">
        <v>203</v>
      </c>
      <c r="T3" s="139" t="s">
        <v>202</v>
      </c>
      <c r="U3" s="139" t="s">
        <v>201</v>
      </c>
    </row>
    <row r="4" spans="1:21" x14ac:dyDescent="0.25">
      <c r="A4" s="142" t="s">
        <v>199</v>
      </c>
      <c r="B4" s="143">
        <v>-1329539</v>
      </c>
      <c r="C4" s="142">
        <v>1264863</v>
      </c>
      <c r="D4" s="146">
        <f t="shared" si="0"/>
        <v>-370.20667539706523</v>
      </c>
      <c r="E4" s="146">
        <f t="shared" si="1"/>
        <v>370.20667539706523</v>
      </c>
      <c r="K4" s="139" t="s">
        <v>180</v>
      </c>
      <c r="L4" s="139" t="s">
        <v>179</v>
      </c>
      <c r="M4" s="139">
        <v>2012</v>
      </c>
      <c r="N4" s="142" t="s">
        <v>150</v>
      </c>
      <c r="O4" s="139">
        <v>22530746</v>
      </c>
      <c r="P4" s="142">
        <v>11444059</v>
      </c>
      <c r="Q4" s="142">
        <v>11086687</v>
      </c>
      <c r="R4" s="139">
        <v>100</v>
      </c>
      <c r="S4" s="139">
        <v>100</v>
      </c>
      <c r="T4" s="139">
        <v>100</v>
      </c>
      <c r="U4" s="139">
        <v>103.2</v>
      </c>
    </row>
    <row r="5" spans="1:21" x14ac:dyDescent="0.25">
      <c r="A5" s="142" t="s">
        <v>198</v>
      </c>
      <c r="B5" s="143">
        <v>-1323015</v>
      </c>
      <c r="C5" s="142">
        <v>1260120</v>
      </c>
      <c r="D5" s="146">
        <f t="shared" si="0"/>
        <v>-346.26775460864309</v>
      </c>
      <c r="E5" s="146">
        <f t="shared" si="1"/>
        <v>346.26775460864309</v>
      </c>
      <c r="K5" s="139" t="s">
        <v>180</v>
      </c>
      <c r="L5" s="139" t="s">
        <v>179</v>
      </c>
      <c r="M5" s="139">
        <v>2012</v>
      </c>
      <c r="N5" s="142" t="s">
        <v>200</v>
      </c>
      <c r="O5" s="139">
        <v>2607091</v>
      </c>
      <c r="P5" s="142">
        <v>1338215</v>
      </c>
      <c r="Q5" s="142">
        <v>1268876</v>
      </c>
      <c r="R5" s="139">
        <v>11.6</v>
      </c>
      <c r="S5" s="139">
        <v>11.7</v>
      </c>
      <c r="T5" s="139">
        <v>11.4</v>
      </c>
      <c r="U5" s="139">
        <v>105.5</v>
      </c>
    </row>
    <row r="6" spans="1:21" x14ac:dyDescent="0.25">
      <c r="A6" s="142" t="s">
        <v>197</v>
      </c>
      <c r="B6" s="143">
        <v>-1237464</v>
      </c>
      <c r="C6" s="142">
        <v>1182120</v>
      </c>
      <c r="D6" s="146">
        <f t="shared" si="0"/>
        <v>-334.0155356323383</v>
      </c>
      <c r="E6" s="146">
        <f t="shared" si="1"/>
        <v>334.0155356323383</v>
      </c>
      <c r="K6" s="139" t="s">
        <v>180</v>
      </c>
      <c r="L6" s="139" t="s">
        <v>179</v>
      </c>
      <c r="M6" s="139">
        <v>2012</v>
      </c>
      <c r="N6" s="142" t="s">
        <v>199</v>
      </c>
      <c r="O6" s="139">
        <v>2594402</v>
      </c>
      <c r="P6" s="142">
        <v>1329539</v>
      </c>
      <c r="Q6" s="142">
        <v>1264863</v>
      </c>
      <c r="R6" s="139">
        <v>11.5</v>
      </c>
      <c r="S6" s="139">
        <v>11.6</v>
      </c>
      <c r="T6" s="139">
        <v>11.4</v>
      </c>
      <c r="U6" s="139">
        <v>105.1</v>
      </c>
    </row>
    <row r="7" spans="1:21" x14ac:dyDescent="0.25">
      <c r="A7" s="142" t="s">
        <v>196</v>
      </c>
      <c r="B7" s="143">
        <v>-1193678</v>
      </c>
      <c r="C7" s="142">
        <v>1144032</v>
      </c>
      <c r="D7" s="146">
        <f t="shared" si="0"/>
        <v>-298.91681497151427</v>
      </c>
      <c r="E7" s="146">
        <f t="shared" si="1"/>
        <v>298.91681497151427</v>
      </c>
      <c r="K7" s="139" t="s">
        <v>180</v>
      </c>
      <c r="L7" s="139" t="s">
        <v>179</v>
      </c>
      <c r="M7" s="139">
        <v>2012</v>
      </c>
      <c r="N7" s="142" t="s">
        <v>198</v>
      </c>
      <c r="O7" s="139">
        <v>2583135</v>
      </c>
      <c r="P7" s="142">
        <v>1323015</v>
      </c>
      <c r="Q7" s="142">
        <v>1260120</v>
      </c>
      <c r="R7" s="139">
        <v>11.5</v>
      </c>
      <c r="S7" s="139">
        <v>11.6</v>
      </c>
      <c r="T7" s="139">
        <v>11.4</v>
      </c>
      <c r="U7" s="139">
        <v>105</v>
      </c>
    </row>
    <row r="8" spans="1:21" x14ac:dyDescent="0.25">
      <c r="A8" s="142" t="s">
        <v>195</v>
      </c>
      <c r="B8" s="143">
        <v>-1068245</v>
      </c>
      <c r="C8" s="142">
        <v>1018641</v>
      </c>
      <c r="D8" s="146">
        <f t="shared" si="0"/>
        <v>-247.24320875726136</v>
      </c>
      <c r="E8" s="146">
        <f t="shared" si="1"/>
        <v>247.24320875726136</v>
      </c>
      <c r="K8" s="139" t="s">
        <v>180</v>
      </c>
      <c r="L8" s="139" t="s">
        <v>179</v>
      </c>
      <c r="M8" s="139">
        <v>2012</v>
      </c>
      <c r="N8" s="142" t="s">
        <v>197</v>
      </c>
      <c r="O8" s="139">
        <v>2419584</v>
      </c>
      <c r="P8" s="142">
        <v>1237464</v>
      </c>
      <c r="Q8" s="142">
        <v>1182120</v>
      </c>
      <c r="R8" s="139">
        <v>10.7</v>
      </c>
      <c r="S8" s="139">
        <v>10.8</v>
      </c>
      <c r="T8" s="139">
        <v>10.7</v>
      </c>
      <c r="U8" s="139">
        <v>104.7</v>
      </c>
    </row>
    <row r="9" spans="1:21" x14ac:dyDescent="0.25">
      <c r="A9" s="142" t="s">
        <v>194</v>
      </c>
      <c r="B9" s="143">
        <v>-883578</v>
      </c>
      <c r="C9" s="142">
        <v>851369</v>
      </c>
      <c r="D9" s="146">
        <f t="shared" si="0"/>
        <v>-194.19932171518755</v>
      </c>
      <c r="E9" s="146">
        <f t="shared" si="1"/>
        <v>194.19932171518755</v>
      </c>
      <c r="K9" s="139" t="s">
        <v>180</v>
      </c>
      <c r="L9" s="139" t="s">
        <v>179</v>
      </c>
      <c r="M9" s="139">
        <v>2012</v>
      </c>
      <c r="N9" s="142" t="s">
        <v>196</v>
      </c>
      <c r="O9" s="139">
        <v>2337710</v>
      </c>
      <c r="P9" s="142">
        <v>1193678</v>
      </c>
      <c r="Q9" s="142">
        <v>1144032</v>
      </c>
      <c r="R9" s="139">
        <v>10.4</v>
      </c>
      <c r="S9" s="139">
        <v>10.4</v>
      </c>
      <c r="T9" s="139">
        <v>10.3</v>
      </c>
      <c r="U9" s="139">
        <v>104.3</v>
      </c>
    </row>
    <row r="10" spans="1:21" x14ac:dyDescent="0.25">
      <c r="A10" s="142" t="s">
        <v>193</v>
      </c>
      <c r="B10" s="143">
        <v>-694014</v>
      </c>
      <c r="C10" s="142">
        <v>678919</v>
      </c>
      <c r="D10" s="146">
        <f t="shared" si="0"/>
        <v>-171.94072283223082</v>
      </c>
      <c r="E10" s="146">
        <f t="shared" si="1"/>
        <v>171.94072283223082</v>
      </c>
      <c r="K10" s="139" t="s">
        <v>180</v>
      </c>
      <c r="L10" s="139" t="s">
        <v>179</v>
      </c>
      <c r="M10" s="139">
        <v>2012</v>
      </c>
      <c r="N10" s="142" t="s">
        <v>195</v>
      </c>
      <c r="O10" s="139">
        <v>2086886</v>
      </c>
      <c r="P10" s="142">
        <v>1068245</v>
      </c>
      <c r="Q10" s="142">
        <v>1018641</v>
      </c>
      <c r="R10" s="139">
        <v>9.3000000000000007</v>
      </c>
      <c r="S10" s="139">
        <v>9.3000000000000007</v>
      </c>
      <c r="T10" s="139">
        <v>9.1999999999999993</v>
      </c>
      <c r="U10" s="139">
        <v>104.9</v>
      </c>
    </row>
    <row r="11" spans="1:21" x14ac:dyDescent="0.25">
      <c r="A11" s="142" t="s">
        <v>192</v>
      </c>
      <c r="B11" s="143">
        <v>-614468</v>
      </c>
      <c r="C11" s="142">
        <v>591159</v>
      </c>
      <c r="D11" s="146">
        <f t="shared" si="0"/>
        <v>-140.13269086554067</v>
      </c>
      <c r="E11" s="146">
        <f t="shared" si="1"/>
        <v>140.13269086554067</v>
      </c>
      <c r="K11" s="139" t="s">
        <v>180</v>
      </c>
      <c r="L11" s="139" t="s">
        <v>179</v>
      </c>
      <c r="M11" s="139">
        <v>2012</v>
      </c>
      <c r="N11" s="142" t="s">
        <v>194</v>
      </c>
      <c r="O11" s="139">
        <v>1734947</v>
      </c>
      <c r="P11" s="142">
        <v>883578</v>
      </c>
      <c r="Q11" s="142">
        <v>851369</v>
      </c>
      <c r="R11" s="139">
        <v>7.7</v>
      </c>
      <c r="S11" s="139">
        <v>7.7</v>
      </c>
      <c r="T11" s="139">
        <v>7.7</v>
      </c>
      <c r="U11" s="139">
        <v>103.8</v>
      </c>
    </row>
    <row r="12" spans="1:21" x14ac:dyDescent="0.25">
      <c r="A12" s="142" t="s">
        <v>191</v>
      </c>
      <c r="B12" s="143">
        <v>-500795</v>
      </c>
      <c r="C12" s="142">
        <v>487094</v>
      </c>
      <c r="D12" s="146">
        <f t="shared" si="0"/>
        <v>-106.19858298915416</v>
      </c>
      <c r="E12" s="146">
        <f t="shared" si="1"/>
        <v>106.19858298915416</v>
      </c>
      <c r="K12" s="139" t="s">
        <v>180</v>
      </c>
      <c r="L12" s="139" t="s">
        <v>179</v>
      </c>
      <c r="M12" s="139">
        <v>2012</v>
      </c>
      <c r="N12" s="142" t="s">
        <v>193</v>
      </c>
      <c r="O12" s="139">
        <v>1372933</v>
      </c>
      <c r="P12" s="142">
        <v>694014</v>
      </c>
      <c r="Q12" s="142">
        <v>678919</v>
      </c>
      <c r="R12" s="139">
        <v>6.1</v>
      </c>
      <c r="S12" s="139">
        <v>6.1</v>
      </c>
      <c r="T12" s="139">
        <v>6.1</v>
      </c>
      <c r="U12" s="139">
        <v>102.2</v>
      </c>
    </row>
    <row r="13" spans="1:21" x14ac:dyDescent="0.25">
      <c r="A13" s="142" t="s">
        <v>190</v>
      </c>
      <c r="B13" s="143">
        <v>-379524</v>
      </c>
      <c r="C13" s="142">
        <v>374248</v>
      </c>
      <c r="D13" s="146">
        <f t="shared" si="0"/>
        <v>-80.313231030970528</v>
      </c>
      <c r="E13" s="146">
        <f t="shared" si="1"/>
        <v>80.313231030970528</v>
      </c>
      <c r="K13" s="139" t="s">
        <v>180</v>
      </c>
      <c r="L13" s="139" t="s">
        <v>179</v>
      </c>
      <c r="M13" s="139">
        <v>2012</v>
      </c>
      <c r="N13" s="142" t="s">
        <v>192</v>
      </c>
      <c r="O13" s="139">
        <v>1205627</v>
      </c>
      <c r="P13" s="142">
        <v>614468</v>
      </c>
      <c r="Q13" s="142">
        <v>591159</v>
      </c>
      <c r="R13" s="139">
        <v>5.4</v>
      </c>
      <c r="S13" s="139">
        <v>5.4</v>
      </c>
      <c r="T13" s="139">
        <v>5.3</v>
      </c>
      <c r="U13" s="139">
        <v>103.9</v>
      </c>
    </row>
    <row r="14" spans="1:21" x14ac:dyDescent="0.25">
      <c r="A14" s="142" t="s">
        <v>189</v>
      </c>
      <c r="B14" s="143">
        <v>-287017</v>
      </c>
      <c r="C14" s="142">
        <v>290448</v>
      </c>
      <c r="D14" s="146">
        <f t="shared" si="0"/>
        <v>-56.110439541989855</v>
      </c>
      <c r="E14" s="146">
        <f t="shared" si="1"/>
        <v>56.110439541989855</v>
      </c>
      <c r="K14" s="139" t="s">
        <v>180</v>
      </c>
      <c r="L14" s="139" t="s">
        <v>179</v>
      </c>
      <c r="M14" s="139">
        <v>2012</v>
      </c>
      <c r="N14" s="142" t="s">
        <v>191</v>
      </c>
      <c r="O14" s="139">
        <v>987889</v>
      </c>
      <c r="P14" s="142">
        <v>500795</v>
      </c>
      <c r="Q14" s="142">
        <v>487094</v>
      </c>
      <c r="R14" s="139">
        <v>4.4000000000000004</v>
      </c>
      <c r="S14" s="139">
        <v>4.4000000000000004</v>
      </c>
      <c r="T14" s="139">
        <v>4.4000000000000004</v>
      </c>
      <c r="U14" s="139">
        <v>102.8</v>
      </c>
    </row>
    <row r="15" spans="1:21" x14ac:dyDescent="0.25">
      <c r="A15" s="142" t="s">
        <v>188</v>
      </c>
      <c r="B15" s="143">
        <v>-200523</v>
      </c>
      <c r="C15" s="142">
        <v>210769</v>
      </c>
      <c r="D15" s="146">
        <f t="shared" si="0"/>
        <v>-41.125214062657399</v>
      </c>
      <c r="E15" s="146">
        <f t="shared" si="1"/>
        <v>41.125214062657399</v>
      </c>
      <c r="K15" s="139" t="s">
        <v>180</v>
      </c>
      <c r="L15" s="139" t="s">
        <v>179</v>
      </c>
      <c r="M15" s="139">
        <v>2012</v>
      </c>
      <c r="N15" s="142" t="s">
        <v>190</v>
      </c>
      <c r="O15" s="139">
        <v>753772</v>
      </c>
      <c r="P15" s="142">
        <v>379524</v>
      </c>
      <c r="Q15" s="142">
        <v>374248</v>
      </c>
      <c r="R15" s="139">
        <v>3.3</v>
      </c>
      <c r="S15" s="139">
        <v>3.3</v>
      </c>
      <c r="T15" s="139">
        <v>3.4</v>
      </c>
      <c r="U15" s="139">
        <v>101.4</v>
      </c>
    </row>
    <row r="16" spans="1:21" x14ac:dyDescent="0.25">
      <c r="A16" s="142" t="s">
        <v>187</v>
      </c>
      <c r="B16" s="143">
        <v>-146970</v>
      </c>
      <c r="C16" s="142">
        <v>160856</v>
      </c>
      <c r="D16" s="146">
        <f t="shared" si="0"/>
        <v>-30.859440582921998</v>
      </c>
      <c r="E16" s="146">
        <f t="shared" si="1"/>
        <v>30.859440582921998</v>
      </c>
      <c r="K16" s="139" t="s">
        <v>180</v>
      </c>
      <c r="L16" s="139" t="s">
        <v>179</v>
      </c>
      <c r="M16" s="139">
        <v>2012</v>
      </c>
      <c r="N16" s="142" t="s">
        <v>189</v>
      </c>
      <c r="O16" s="139">
        <v>577465</v>
      </c>
      <c r="P16" s="142">
        <v>287017</v>
      </c>
      <c r="Q16" s="142">
        <v>290448</v>
      </c>
      <c r="R16" s="139">
        <v>2.6</v>
      </c>
      <c r="S16" s="139">
        <v>2.5</v>
      </c>
      <c r="T16" s="139">
        <v>2.6</v>
      </c>
      <c r="U16" s="139">
        <v>98.8</v>
      </c>
    </row>
    <row r="17" spans="1:21" x14ac:dyDescent="0.25">
      <c r="A17" s="142" t="s">
        <v>186</v>
      </c>
      <c r="B17" s="143">
        <v>-110283</v>
      </c>
      <c r="C17" s="142">
        <v>125683</v>
      </c>
      <c r="D17" s="146">
        <f t="shared" si="0"/>
        <v>-20.240253853127832</v>
      </c>
      <c r="E17" s="146">
        <f t="shared" si="1"/>
        <v>20.240253853127832</v>
      </c>
      <c r="K17" s="139" t="s">
        <v>180</v>
      </c>
      <c r="L17" s="139" t="s">
        <v>179</v>
      </c>
      <c r="M17" s="139">
        <v>2012</v>
      </c>
      <c r="N17" s="142" t="s">
        <v>188</v>
      </c>
      <c r="O17" s="139">
        <v>411292</v>
      </c>
      <c r="P17" s="142">
        <v>200523</v>
      </c>
      <c r="Q17" s="142">
        <v>210769</v>
      </c>
      <c r="R17" s="139">
        <v>1.8</v>
      </c>
      <c r="S17" s="139">
        <v>1.8</v>
      </c>
      <c r="T17" s="139">
        <v>1.9</v>
      </c>
      <c r="U17" s="139">
        <v>95.1</v>
      </c>
    </row>
    <row r="18" spans="1:21" x14ac:dyDescent="0.25">
      <c r="A18" s="142" t="s">
        <v>185</v>
      </c>
      <c r="B18" s="143">
        <v>-72333</v>
      </c>
      <c r="C18" s="142">
        <v>88792</v>
      </c>
      <c r="D18" s="146">
        <f t="shared" si="0"/>
        <v>-11.861589604110003</v>
      </c>
      <c r="E18" s="146">
        <f t="shared" si="1"/>
        <v>11.861589604110003</v>
      </c>
      <c r="K18" s="139" t="s">
        <v>180</v>
      </c>
      <c r="L18" s="139" t="s">
        <v>179</v>
      </c>
      <c r="M18" s="139">
        <v>2012</v>
      </c>
      <c r="N18" s="142" t="s">
        <v>187</v>
      </c>
      <c r="O18" s="139">
        <v>307826</v>
      </c>
      <c r="P18" s="142">
        <v>146970</v>
      </c>
      <c r="Q18" s="142">
        <v>160856</v>
      </c>
      <c r="R18" s="139">
        <v>1.4</v>
      </c>
      <c r="S18" s="139">
        <v>1.3</v>
      </c>
      <c r="T18" s="139">
        <v>1.5</v>
      </c>
      <c r="U18" s="139">
        <v>91.4</v>
      </c>
    </row>
    <row r="19" spans="1:21" x14ac:dyDescent="0.25">
      <c r="A19" s="142" t="s">
        <v>184</v>
      </c>
      <c r="B19" s="143">
        <v>-42390</v>
      </c>
      <c r="C19" s="142">
        <v>55387</v>
      </c>
      <c r="D19" s="146">
        <f t="shared" si="0"/>
        <v>-4.9391110663398363</v>
      </c>
      <c r="E19" s="146">
        <f t="shared" si="1"/>
        <v>4.9391110663398363</v>
      </c>
      <c r="K19" s="139" t="s">
        <v>180</v>
      </c>
      <c r="L19" s="139" t="s">
        <v>179</v>
      </c>
      <c r="M19" s="139">
        <v>2012</v>
      </c>
      <c r="N19" s="142" t="s">
        <v>186</v>
      </c>
      <c r="O19" s="139">
        <v>235966</v>
      </c>
      <c r="P19" s="142">
        <v>110283</v>
      </c>
      <c r="Q19" s="142">
        <v>125683</v>
      </c>
      <c r="R19" s="139">
        <v>1</v>
      </c>
      <c r="S19" s="139">
        <v>1</v>
      </c>
      <c r="T19" s="139">
        <v>1.1000000000000001</v>
      </c>
      <c r="U19" s="139">
        <v>87.7</v>
      </c>
    </row>
    <row r="20" spans="1:21" x14ac:dyDescent="0.25">
      <c r="A20" s="142" t="s">
        <v>183</v>
      </c>
      <c r="B20" s="143">
        <v>-17651</v>
      </c>
      <c r="C20" s="142">
        <v>25353</v>
      </c>
      <c r="D20" s="146">
        <f t="shared" si="0"/>
        <v>-1.0599599297090987</v>
      </c>
      <c r="E20" s="146">
        <f t="shared" si="1"/>
        <v>1.0599599297090987</v>
      </c>
      <c r="K20" s="139" t="s">
        <v>180</v>
      </c>
      <c r="L20" s="139" t="s">
        <v>179</v>
      </c>
      <c r="M20" s="139">
        <v>2012</v>
      </c>
      <c r="N20" s="142" t="s">
        <v>185</v>
      </c>
      <c r="O20" s="139">
        <v>161125</v>
      </c>
      <c r="P20" s="142">
        <v>72333</v>
      </c>
      <c r="Q20" s="142">
        <v>88792</v>
      </c>
      <c r="R20" s="139">
        <v>0.7</v>
      </c>
      <c r="S20" s="139">
        <v>0.6</v>
      </c>
      <c r="T20" s="139">
        <v>0.8</v>
      </c>
      <c r="U20" s="139">
        <v>81.5</v>
      </c>
    </row>
    <row r="21" spans="1:21" x14ac:dyDescent="0.25">
      <c r="A21" s="142" t="s">
        <v>182</v>
      </c>
      <c r="B21" s="143">
        <v>-3788</v>
      </c>
      <c r="C21" s="142">
        <v>6642</v>
      </c>
      <c r="D21" s="146">
        <f t="shared" si="0"/>
        <v>0.14662592480664405</v>
      </c>
      <c r="E21" s="146">
        <f t="shared" si="1"/>
        <v>-0.14662592480664405</v>
      </c>
      <c r="K21" s="139" t="s">
        <v>180</v>
      </c>
      <c r="L21" s="139" t="s">
        <v>179</v>
      </c>
      <c r="M21" s="139">
        <v>2012</v>
      </c>
      <c r="N21" s="142" t="s">
        <v>184</v>
      </c>
      <c r="O21" s="139">
        <v>97777</v>
      </c>
      <c r="P21" s="142">
        <v>42390</v>
      </c>
      <c r="Q21" s="142">
        <v>55387</v>
      </c>
      <c r="R21" s="139">
        <v>0.4</v>
      </c>
      <c r="S21" s="139">
        <v>0.4</v>
      </c>
      <c r="T21" s="139">
        <v>0.5</v>
      </c>
      <c r="U21" s="139">
        <v>76.5</v>
      </c>
    </row>
    <row r="22" spans="1:21" x14ac:dyDescent="0.25">
      <c r="A22" s="142" t="s">
        <v>181</v>
      </c>
      <c r="B22" s="143">
        <v>524</v>
      </c>
      <c r="C22" s="142">
        <v>1177</v>
      </c>
      <c r="D22" s="146">
        <f t="shared" si="0"/>
        <v>1.259192102347134E-2</v>
      </c>
      <c r="E22" s="146">
        <f t="shared" si="1"/>
        <v>-1.259192102347134E-2</v>
      </c>
      <c r="K22" s="139" t="s">
        <v>180</v>
      </c>
      <c r="L22" s="139" t="s">
        <v>179</v>
      </c>
      <c r="M22" s="139">
        <v>2012</v>
      </c>
      <c r="N22" s="142" t="s">
        <v>183</v>
      </c>
      <c r="O22" s="139">
        <v>43004</v>
      </c>
      <c r="P22" s="142">
        <v>17651</v>
      </c>
      <c r="Q22" s="142">
        <v>25353</v>
      </c>
      <c r="R22" s="139">
        <v>0.2</v>
      </c>
      <c r="S22" s="139">
        <v>0.2</v>
      </c>
      <c r="T22" s="139">
        <v>0.2</v>
      </c>
      <c r="U22" s="139">
        <v>69.599999999999994</v>
      </c>
    </row>
    <row r="23" spans="1:21" x14ac:dyDescent="0.25">
      <c r="A23" s="142" t="s">
        <v>178</v>
      </c>
      <c r="B23" s="143">
        <v>45</v>
      </c>
      <c r="C23" s="142">
        <v>139</v>
      </c>
      <c r="D23" s="146">
        <f t="shared" si="0"/>
        <v>0</v>
      </c>
      <c r="E23" s="146">
        <f t="shared" si="1"/>
        <v>0</v>
      </c>
      <c r="K23" s="139" t="s">
        <v>180</v>
      </c>
      <c r="L23" s="139" t="s">
        <v>179</v>
      </c>
      <c r="M23" s="139">
        <v>2012</v>
      </c>
      <c r="N23" s="142" t="s">
        <v>182</v>
      </c>
      <c r="O23" s="139">
        <v>10430</v>
      </c>
      <c r="P23" s="142">
        <v>3788</v>
      </c>
      <c r="Q23" s="142">
        <v>6642</v>
      </c>
      <c r="R23" s="139">
        <v>0</v>
      </c>
      <c r="S23" s="139">
        <v>0</v>
      </c>
      <c r="T23" s="139">
        <v>0.1</v>
      </c>
      <c r="U23" s="139">
        <v>57</v>
      </c>
    </row>
    <row r="24" spans="1:21" x14ac:dyDescent="0.25">
      <c r="K24" s="139" t="s">
        <v>180</v>
      </c>
      <c r="L24" s="139" t="s">
        <v>179</v>
      </c>
      <c r="M24" s="139">
        <v>2012</v>
      </c>
      <c r="N24" s="142" t="s">
        <v>181</v>
      </c>
      <c r="O24" s="139">
        <v>1701</v>
      </c>
      <c r="P24" s="142">
        <v>524</v>
      </c>
      <c r="Q24" s="142">
        <v>1177</v>
      </c>
      <c r="R24" s="139">
        <v>0</v>
      </c>
      <c r="S24" s="139">
        <v>0</v>
      </c>
      <c r="T24" s="139">
        <v>0</v>
      </c>
      <c r="U24" s="139">
        <v>44.5</v>
      </c>
    </row>
    <row r="25" spans="1:21" x14ac:dyDescent="0.25">
      <c r="K25" s="139" t="s">
        <v>180</v>
      </c>
      <c r="L25" s="139" t="s">
        <v>179</v>
      </c>
      <c r="M25" s="139">
        <v>2012</v>
      </c>
      <c r="N25" s="142" t="s">
        <v>178</v>
      </c>
      <c r="O25" s="139">
        <v>184</v>
      </c>
      <c r="P25" s="142">
        <v>45</v>
      </c>
      <c r="Q25" s="142">
        <v>139</v>
      </c>
      <c r="R25" s="139">
        <v>0</v>
      </c>
      <c r="S25" s="139">
        <v>0</v>
      </c>
      <c r="T25" s="139">
        <v>0</v>
      </c>
      <c r="U25" s="139">
        <v>32.4</v>
      </c>
    </row>
    <row r="27" spans="1:21" x14ac:dyDescent="0.25">
      <c r="K27" s="139" t="s">
        <v>177</v>
      </c>
    </row>
    <row r="28" spans="1:21" x14ac:dyDescent="0.25">
      <c r="K28" s="141" t="s">
        <v>176</v>
      </c>
    </row>
    <row r="31" spans="1:21" ht="20.399999999999999" x14ac:dyDescent="0.35">
      <c r="K31" s="140"/>
    </row>
    <row r="32" spans="1:21" ht="20.399999999999999" x14ac:dyDescent="0.35">
      <c r="K32" s="140"/>
    </row>
  </sheetData>
  <hyperlinks>
    <hyperlink ref="K28" r:id="rId1" xr:uid="{00000000-0004-0000-0900-000000000000}"/>
  </hyperlinks>
  <printOptions gridLines="1" gridLinesSet="0"/>
  <pageMargins left="0.75" right="0.75" top="1" bottom="1" header="0.5" footer="0.5"/>
  <pageSetup fitToWidth="0" fitToHeight="0" orientation="portrait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5:C17"/>
  <sheetViews>
    <sheetView showGridLines="0" workbookViewId="0">
      <selection activeCell="D6" sqref="D6"/>
    </sheetView>
  </sheetViews>
  <sheetFormatPr defaultColWidth="9.109375" defaultRowHeight="13.2" x14ac:dyDescent="0.25"/>
  <cols>
    <col min="1" max="1" width="10.44140625" style="65" bestFit="1" customWidth="1"/>
    <col min="2" max="16384" width="9.109375" style="65"/>
  </cols>
  <sheetData>
    <row r="5" spans="1:3" x14ac:dyDescent="0.25">
      <c r="B5" s="65" t="s">
        <v>68</v>
      </c>
      <c r="C5" s="65" t="s">
        <v>67</v>
      </c>
    </row>
    <row r="6" spans="1:3" ht="14.4" x14ac:dyDescent="0.3">
      <c r="A6" s="65" t="s">
        <v>66</v>
      </c>
      <c r="B6" s="67">
        <v>4</v>
      </c>
      <c r="C6" s="66">
        <v>8.4867842278732866</v>
      </c>
    </row>
    <row r="7" spans="1:3" ht="14.4" x14ac:dyDescent="0.3">
      <c r="A7" s="65" t="s">
        <v>65</v>
      </c>
      <c r="B7" s="67">
        <v>3</v>
      </c>
      <c r="C7" s="66">
        <v>3.5028647453737802</v>
      </c>
    </row>
    <row r="8" spans="1:3" ht="14.4" x14ac:dyDescent="0.3">
      <c r="A8" s="65" t="s">
        <v>64</v>
      </c>
      <c r="B8" s="67">
        <v>3.8861369327413056</v>
      </c>
      <c r="C8" s="66">
        <v>9.0775880226495307</v>
      </c>
    </row>
    <row r="9" spans="1:3" ht="14.4" x14ac:dyDescent="0.3">
      <c r="A9" s="65" t="s">
        <v>63</v>
      </c>
      <c r="B9" s="67">
        <v>0</v>
      </c>
      <c r="C9" s="66">
        <v>1.3562015407467387</v>
      </c>
    </row>
    <row r="10" spans="1:3" ht="14.4" x14ac:dyDescent="0.3">
      <c r="A10" s="65" t="s">
        <v>62</v>
      </c>
      <c r="B10" s="67">
        <v>4.6906089566796876</v>
      </c>
      <c r="C10" s="66">
        <v>4.5034623109462402</v>
      </c>
    </row>
    <row r="11" spans="1:3" ht="14.4" x14ac:dyDescent="0.3">
      <c r="A11" s="65" t="s">
        <v>61</v>
      </c>
      <c r="B11" s="67">
        <v>3.8882903576862113</v>
      </c>
      <c r="C11" s="66">
        <v>5.4944819786364025</v>
      </c>
    </row>
    <row r="12" spans="1:3" ht="14.4" x14ac:dyDescent="0.3">
      <c r="A12" s="65" t="s">
        <v>60</v>
      </c>
      <c r="B12" s="67">
        <v>3.0442126695296778</v>
      </c>
      <c r="C12" s="66">
        <v>4</v>
      </c>
    </row>
    <row r="13" spans="1:3" ht="14.4" x14ac:dyDescent="0.3">
      <c r="A13" s="65" t="s">
        <v>59</v>
      </c>
      <c r="B13" s="67">
        <v>2.3164987810583977</v>
      </c>
      <c r="C13" s="66">
        <v>5.1568330410952425</v>
      </c>
    </row>
    <row r="14" spans="1:3" ht="14.4" x14ac:dyDescent="0.3">
      <c r="A14" s="65" t="s">
        <v>58</v>
      </c>
      <c r="B14" s="67">
        <v>4.4667373082227781</v>
      </c>
      <c r="C14" s="66">
        <v>9.022102350431819</v>
      </c>
    </row>
    <row r="15" spans="1:3" ht="14.4" x14ac:dyDescent="0.3">
      <c r="A15" s="65" t="s">
        <v>57</v>
      </c>
      <c r="B15" s="67">
        <v>7.5330668916319823</v>
      </c>
      <c r="C15" s="66">
        <v>8</v>
      </c>
    </row>
    <row r="16" spans="1:3" ht="14.4" x14ac:dyDescent="0.3">
      <c r="A16" s="65" t="s">
        <v>56</v>
      </c>
      <c r="B16" s="67">
        <v>0</v>
      </c>
      <c r="C16" s="66">
        <v>0.36066139567459632</v>
      </c>
    </row>
    <row r="17" spans="1:3" ht="14.4" x14ac:dyDescent="0.3">
      <c r="A17" s="65" t="s">
        <v>55</v>
      </c>
      <c r="B17" s="67">
        <v>0.11400899953487817</v>
      </c>
      <c r="C17" s="66">
        <v>0.70559249997766638</v>
      </c>
    </row>
  </sheetData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workbookViewId="0"/>
  </sheetViews>
  <sheetFormatPr defaultRowHeight="14.4" x14ac:dyDescent="0.3"/>
  <cols>
    <col min="1" max="1" width="19.88671875" customWidth="1"/>
    <col min="2" max="2" width="21.6640625" customWidth="1"/>
    <col min="3" max="3" width="22" customWidth="1"/>
  </cols>
  <sheetData>
    <row r="1" spans="1:3" ht="43.2" x14ac:dyDescent="0.3">
      <c r="A1" s="161" t="s">
        <v>221</v>
      </c>
      <c r="B1" s="161" t="s">
        <v>238</v>
      </c>
      <c r="C1" s="161" t="s">
        <v>220</v>
      </c>
    </row>
    <row r="2" spans="1:3" x14ac:dyDescent="0.3">
      <c r="A2">
        <v>5</v>
      </c>
      <c r="B2" s="162">
        <v>0.8</v>
      </c>
      <c r="C2">
        <v>800</v>
      </c>
    </row>
    <row r="3" spans="1:3" x14ac:dyDescent="0.3">
      <c r="A3">
        <v>50</v>
      </c>
      <c r="B3" s="162">
        <v>0.6</v>
      </c>
      <c r="C3">
        <v>3000</v>
      </c>
    </row>
    <row r="4" spans="1:3" x14ac:dyDescent="0.3">
      <c r="A4">
        <v>100</v>
      </c>
      <c r="B4" s="162">
        <v>0.2</v>
      </c>
      <c r="C4">
        <v>12000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"/>
  <sheetViews>
    <sheetView zoomScale="80" zoomScaleNormal="80" workbookViewId="0"/>
  </sheetViews>
  <sheetFormatPr defaultColWidth="9.109375" defaultRowHeight="14.4" x14ac:dyDescent="0.3"/>
  <cols>
    <col min="1" max="1" width="9.109375" style="77"/>
    <col min="2" max="2" width="36.109375" customWidth="1"/>
    <col min="3" max="8" width="9" customWidth="1"/>
    <col min="9" max="9" width="5.5546875" customWidth="1"/>
    <col min="11" max="11" width="16.5546875" customWidth="1"/>
  </cols>
  <sheetData>
    <row r="1" spans="1:14" s="100" customFormat="1" x14ac:dyDescent="0.3">
      <c r="A1" s="77"/>
      <c r="I1" s="77"/>
      <c r="J1" s="77"/>
      <c r="K1" s="77"/>
      <c r="L1" s="77"/>
      <c r="M1" s="77"/>
      <c r="N1" s="77"/>
    </row>
    <row r="2" spans="1:14" ht="27" customHeight="1" x14ac:dyDescent="0.3">
      <c r="B2" s="99"/>
      <c r="C2" s="192" t="s">
        <v>125</v>
      </c>
      <c r="D2" s="192"/>
      <c r="E2" s="192"/>
      <c r="F2" s="192"/>
      <c r="G2" s="192"/>
      <c r="H2" s="192"/>
      <c r="I2" s="99"/>
      <c r="J2" s="99"/>
      <c r="K2" s="99"/>
    </row>
    <row r="3" spans="1:14" s="94" customFormat="1" ht="95.25" customHeight="1" x14ac:dyDescent="0.3">
      <c r="A3" s="77"/>
      <c r="B3" s="98" t="s">
        <v>124</v>
      </c>
      <c r="C3" s="97" t="s">
        <v>123</v>
      </c>
      <c r="D3" s="97" t="s">
        <v>122</v>
      </c>
      <c r="E3" s="97" t="s">
        <v>121</v>
      </c>
      <c r="F3" s="97" t="s">
        <v>120</v>
      </c>
      <c r="G3" s="97" t="s">
        <v>119</v>
      </c>
      <c r="H3" s="96" t="s">
        <v>118</v>
      </c>
      <c r="I3" s="95"/>
      <c r="J3" s="95" t="s">
        <v>175</v>
      </c>
      <c r="K3" s="95"/>
      <c r="N3" s="77"/>
    </row>
    <row r="4" spans="1:14" ht="34.5" customHeight="1" x14ac:dyDescent="0.3">
      <c r="B4" s="93" t="s">
        <v>117</v>
      </c>
      <c r="C4" s="92">
        <v>2.875</v>
      </c>
      <c r="D4" s="92">
        <v>4.125</v>
      </c>
      <c r="E4" s="92">
        <v>2.4285714285714284</v>
      </c>
      <c r="F4" s="92">
        <v>3.125</v>
      </c>
      <c r="G4" s="92">
        <v>1.9230769230769231</v>
      </c>
      <c r="H4" s="92">
        <v>2.8833333333333333</v>
      </c>
      <c r="I4" s="80"/>
      <c r="J4" s="80"/>
      <c r="K4" s="80"/>
    </row>
    <row r="5" spans="1:14" ht="34.5" customHeight="1" x14ac:dyDescent="0.3">
      <c r="B5" s="86" t="s">
        <v>116</v>
      </c>
      <c r="C5" s="85">
        <v>2.75</v>
      </c>
      <c r="D5" s="85">
        <v>1.4375</v>
      </c>
      <c r="E5" s="85">
        <v>1.5714285714285714</v>
      </c>
      <c r="F5" s="85">
        <v>2.875</v>
      </c>
      <c r="G5" s="85">
        <v>2.7692307692307692</v>
      </c>
      <c r="H5" s="85">
        <v>2.1833333333333331</v>
      </c>
      <c r="I5" s="80"/>
      <c r="J5" s="80"/>
      <c r="K5" s="80"/>
    </row>
    <row r="6" spans="1:14" ht="34.5" customHeight="1" x14ac:dyDescent="0.3">
      <c r="B6" s="86" t="s">
        <v>115</v>
      </c>
      <c r="C6" s="85">
        <v>2</v>
      </c>
      <c r="D6" s="85">
        <v>2</v>
      </c>
      <c r="E6" s="85">
        <v>2.2857142857142856</v>
      </c>
      <c r="F6" s="85">
        <v>1.375</v>
      </c>
      <c r="G6" s="85">
        <v>2.3076923076923075</v>
      </c>
      <c r="H6" s="85">
        <v>2.0499999999999998</v>
      </c>
      <c r="I6" s="80"/>
      <c r="J6" s="80"/>
      <c r="K6" s="80"/>
    </row>
    <row r="7" spans="1:14" ht="34.5" customHeight="1" x14ac:dyDescent="0.3">
      <c r="B7" s="86" t="s">
        <v>114</v>
      </c>
      <c r="C7" s="85">
        <v>1.75</v>
      </c>
      <c r="D7" s="85">
        <v>1.625</v>
      </c>
      <c r="E7" s="85">
        <v>1.5714285714285714</v>
      </c>
      <c r="F7" s="85">
        <v>2.25</v>
      </c>
      <c r="G7" s="85">
        <v>2.3076923076923075</v>
      </c>
      <c r="H7" s="85">
        <v>1.9</v>
      </c>
      <c r="I7" s="80"/>
      <c r="J7" s="80"/>
      <c r="K7" s="80"/>
    </row>
    <row r="8" spans="1:14" ht="34.5" customHeight="1" x14ac:dyDescent="0.3">
      <c r="B8" s="86" t="s">
        <v>113</v>
      </c>
      <c r="C8" s="85">
        <v>1</v>
      </c>
      <c r="D8" s="85">
        <v>2.125</v>
      </c>
      <c r="E8" s="85">
        <v>1.4285714285714286</v>
      </c>
      <c r="F8" s="85">
        <v>2.625</v>
      </c>
      <c r="G8" s="85">
        <v>0.61538461538461542</v>
      </c>
      <c r="H8" s="85">
        <v>1.5166666666666666</v>
      </c>
      <c r="I8" s="80"/>
      <c r="J8" s="80"/>
      <c r="K8" s="80"/>
    </row>
    <row r="9" spans="1:14" ht="34.5" customHeight="1" x14ac:dyDescent="0.3">
      <c r="B9" s="86" t="s">
        <v>112</v>
      </c>
      <c r="C9" s="85">
        <v>0.25</v>
      </c>
      <c r="D9" s="85">
        <v>0.5625</v>
      </c>
      <c r="E9" s="85">
        <v>0.9285714285714286</v>
      </c>
      <c r="F9" s="85">
        <v>0.875</v>
      </c>
      <c r="G9" s="85">
        <v>1.3076923076923077</v>
      </c>
      <c r="H9" s="85">
        <v>0.8</v>
      </c>
      <c r="I9" s="80"/>
      <c r="J9" s="80"/>
      <c r="K9" s="80"/>
    </row>
    <row r="10" spans="1:14" ht="34.5" customHeight="1" x14ac:dyDescent="0.3">
      <c r="B10" s="86" t="s">
        <v>111</v>
      </c>
      <c r="C10" s="85">
        <v>0.875</v>
      </c>
      <c r="D10" s="85">
        <v>6.25E-2</v>
      </c>
      <c r="E10" s="85">
        <v>0.7142857142857143</v>
      </c>
      <c r="F10" s="85">
        <v>0.75</v>
      </c>
      <c r="G10" s="85">
        <v>0.46153846153846156</v>
      </c>
      <c r="H10" s="85">
        <v>0.5</v>
      </c>
      <c r="I10" s="80"/>
      <c r="J10" s="80"/>
      <c r="K10" s="80"/>
    </row>
    <row r="11" spans="1:14" ht="34.5" customHeight="1" x14ac:dyDescent="0.3">
      <c r="B11" s="86" t="s">
        <v>110</v>
      </c>
      <c r="C11" s="85">
        <v>1</v>
      </c>
      <c r="D11" s="85">
        <v>0.5625</v>
      </c>
      <c r="E11" s="85">
        <v>0.21428571428571427</v>
      </c>
      <c r="F11" s="85">
        <v>0.25</v>
      </c>
      <c r="G11" s="85">
        <v>0.30769230769230771</v>
      </c>
      <c r="H11" s="85">
        <v>0.48333333333333334</v>
      </c>
      <c r="I11" s="80"/>
      <c r="J11" s="193" t="s">
        <v>109</v>
      </c>
      <c r="K11" s="193"/>
    </row>
    <row r="12" spans="1:14" ht="34.5" customHeight="1" x14ac:dyDescent="0.3">
      <c r="B12" s="86" t="s">
        <v>108</v>
      </c>
      <c r="C12" s="85">
        <v>0.5</v>
      </c>
      <c r="D12" s="85">
        <v>0.125</v>
      </c>
      <c r="E12" s="85">
        <v>1.0714285714285714</v>
      </c>
      <c r="F12" s="85">
        <v>0</v>
      </c>
      <c r="G12" s="85">
        <v>0.53846153846153844</v>
      </c>
      <c r="H12" s="85">
        <v>0.46666666666666667</v>
      </c>
      <c r="I12" s="80"/>
      <c r="J12" s="91" t="s">
        <v>107</v>
      </c>
      <c r="K12" s="87"/>
    </row>
    <row r="13" spans="1:14" ht="34.5" customHeight="1" x14ac:dyDescent="0.3">
      <c r="B13" s="86" t="s">
        <v>106</v>
      </c>
      <c r="C13" s="85">
        <v>0.625</v>
      </c>
      <c r="D13" s="85">
        <v>0.4375</v>
      </c>
      <c r="E13" s="85">
        <v>0.5</v>
      </c>
      <c r="F13" s="85">
        <v>0.625</v>
      </c>
      <c r="G13" s="85">
        <v>0.23076923076923078</v>
      </c>
      <c r="H13" s="85">
        <v>0.46666666666666667</v>
      </c>
      <c r="I13" s="80"/>
      <c r="J13" s="90"/>
      <c r="K13" s="87" t="s">
        <v>105</v>
      </c>
    </row>
    <row r="14" spans="1:14" ht="34.5" customHeight="1" x14ac:dyDescent="0.3">
      <c r="B14" s="86" t="s">
        <v>104</v>
      </c>
      <c r="C14" s="85">
        <v>0.75</v>
      </c>
      <c r="D14" s="85">
        <v>0.4375</v>
      </c>
      <c r="E14" s="85">
        <v>0.21428571428571427</v>
      </c>
      <c r="F14" s="85">
        <v>0.875</v>
      </c>
      <c r="G14" s="85">
        <v>0.30769230769230771</v>
      </c>
      <c r="H14" s="85">
        <v>0.45</v>
      </c>
      <c r="I14" s="80"/>
      <c r="J14" s="89"/>
      <c r="K14" s="87" t="s">
        <v>103</v>
      </c>
    </row>
    <row r="15" spans="1:14" ht="34.5" customHeight="1" x14ac:dyDescent="0.3">
      <c r="B15" s="86" t="s">
        <v>102</v>
      </c>
      <c r="C15" s="85">
        <v>0</v>
      </c>
      <c r="D15" s="85">
        <v>0.1875</v>
      </c>
      <c r="E15" s="85">
        <v>0.7857142857142857</v>
      </c>
      <c r="F15" s="85">
        <v>0</v>
      </c>
      <c r="G15" s="85">
        <v>0.46153846153846156</v>
      </c>
      <c r="H15" s="85">
        <v>0.33333333333333331</v>
      </c>
      <c r="I15" s="80"/>
      <c r="J15" s="88"/>
      <c r="K15" s="87" t="s">
        <v>101</v>
      </c>
    </row>
    <row r="16" spans="1:14" ht="34.5" customHeight="1" x14ac:dyDescent="0.3">
      <c r="B16" s="86" t="s">
        <v>100</v>
      </c>
      <c r="C16" s="85">
        <v>0.125</v>
      </c>
      <c r="D16" s="85">
        <v>0.8125</v>
      </c>
      <c r="E16" s="85">
        <v>0.2857142857142857</v>
      </c>
      <c r="F16" s="85">
        <v>0</v>
      </c>
      <c r="G16" s="85">
        <v>0</v>
      </c>
      <c r="H16" s="85">
        <v>2</v>
      </c>
      <c r="I16" s="80"/>
      <c r="J16" s="87"/>
      <c r="K16" s="87" t="s">
        <v>99</v>
      </c>
    </row>
    <row r="17" spans="2:11" ht="34.5" customHeight="1" x14ac:dyDescent="0.3">
      <c r="B17" s="86" t="s">
        <v>98</v>
      </c>
      <c r="C17" s="85">
        <v>0.375</v>
      </c>
      <c r="D17" s="85">
        <v>0.3125</v>
      </c>
      <c r="E17" s="85">
        <v>0.2857142857142857</v>
      </c>
      <c r="F17" s="85">
        <v>0</v>
      </c>
      <c r="G17" s="85">
        <v>0.38461538461538464</v>
      </c>
      <c r="H17" s="85">
        <v>0.28333333333333333</v>
      </c>
      <c r="I17" s="80"/>
      <c r="J17" s="80"/>
      <c r="K17" s="80"/>
    </row>
    <row r="18" spans="2:11" ht="34.5" customHeight="1" x14ac:dyDescent="0.3">
      <c r="B18" s="84" t="s">
        <v>97</v>
      </c>
      <c r="C18" s="83">
        <v>0</v>
      </c>
      <c r="D18" s="83">
        <v>0</v>
      </c>
      <c r="E18" s="83">
        <v>0</v>
      </c>
      <c r="F18" s="83">
        <v>0.125</v>
      </c>
      <c r="G18" s="83">
        <v>0.23076923076923078</v>
      </c>
      <c r="H18" s="83">
        <v>6.6666666666666666E-2</v>
      </c>
      <c r="I18" s="80"/>
      <c r="J18" s="80"/>
      <c r="K18" s="80"/>
    </row>
    <row r="19" spans="2:11" ht="22.5" customHeight="1" x14ac:dyDescent="0.3">
      <c r="B19" s="82" t="s">
        <v>96</v>
      </c>
      <c r="C19" s="81">
        <v>8</v>
      </c>
      <c r="D19" s="81">
        <v>16</v>
      </c>
      <c r="E19" s="81">
        <v>14</v>
      </c>
      <c r="F19" s="81">
        <v>8</v>
      </c>
      <c r="G19" s="81">
        <v>13</v>
      </c>
      <c r="H19" s="81">
        <v>59</v>
      </c>
      <c r="I19" s="80"/>
      <c r="J19" s="80"/>
      <c r="K19" s="80"/>
    </row>
    <row r="20" spans="2:11" ht="37.5" customHeight="1" x14ac:dyDescent="0.3">
      <c r="B20" s="79" t="s">
        <v>95</v>
      </c>
      <c r="C20" s="78">
        <f t="shared" ref="C20:H20" si="0">STDEV(C4:C18)</f>
        <v>0.93835278673905598</v>
      </c>
      <c r="D20" s="78">
        <f t="shared" si="0"/>
        <v>1.1160857141942868</v>
      </c>
      <c r="E20" s="78">
        <f t="shared" si="0"/>
        <v>0.76248914663530598</v>
      </c>
      <c r="F20" s="78">
        <f t="shared" si="0"/>
        <v>1.1307393283031366</v>
      </c>
      <c r="G20" s="78">
        <f t="shared" si="0"/>
        <v>0.92237458017850926</v>
      </c>
      <c r="H20" s="78">
        <f t="shared" si="0"/>
        <v>0.89668407370842051</v>
      </c>
      <c r="I20" s="78"/>
      <c r="J20" s="78"/>
      <c r="K20" s="78"/>
    </row>
    <row r="22" spans="2:11" x14ac:dyDescent="0.3">
      <c r="B22" t="s">
        <v>126</v>
      </c>
    </row>
  </sheetData>
  <mergeCells count="2">
    <mergeCell ref="C2:H2"/>
    <mergeCell ref="J11:K11"/>
  </mergeCells>
  <conditionalFormatting sqref="C4:H18">
    <cfRule type="cellIs" dxfId="3" priority="1" operator="lessThan">
      <formula>0.5</formula>
    </cfRule>
    <cfRule type="cellIs" dxfId="2" priority="2" operator="between">
      <formula>0.5</formula>
      <formula>1</formula>
    </cfRule>
    <cfRule type="cellIs" dxfId="1" priority="3" operator="between">
      <formula>1</formula>
      <formula>2</formula>
    </cfRule>
    <cfRule type="cellIs" dxfId="0" priority="4" operator="greaterThan">
      <formula>2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"/>
  <dimension ref="A1:I92"/>
  <sheetViews>
    <sheetView showGridLines="0" topLeftCell="C1" zoomScaleNormal="100" workbookViewId="0"/>
  </sheetViews>
  <sheetFormatPr defaultColWidth="11.44140625" defaultRowHeight="14.4" x14ac:dyDescent="0.3"/>
  <cols>
    <col min="1" max="2" width="0" hidden="1" customWidth="1"/>
    <col min="3" max="3" width="22.109375" customWidth="1"/>
    <col min="4" max="4" width="18.6640625" customWidth="1"/>
    <col min="5" max="5" width="6.5546875" customWidth="1"/>
    <col min="6" max="6" width="16" style="101" customWidth="1"/>
    <col min="7" max="7" width="14.109375" style="101" customWidth="1"/>
    <col min="8" max="8" width="2.5546875" customWidth="1"/>
    <col min="9" max="9" width="18.33203125" customWidth="1"/>
    <col min="10" max="10" width="6.5546875" customWidth="1"/>
    <col min="11" max="11" width="2.33203125" customWidth="1"/>
    <col min="12" max="12" width="17" customWidth="1"/>
  </cols>
  <sheetData>
    <row r="1" spans="1:9" x14ac:dyDescent="0.3">
      <c r="C1" s="101"/>
      <c r="D1" s="101"/>
      <c r="E1" s="101"/>
      <c r="F1" s="116" t="s">
        <v>149</v>
      </c>
      <c r="G1" s="116" t="s">
        <v>148</v>
      </c>
      <c r="H1" s="115"/>
      <c r="I1" t="s">
        <v>147</v>
      </c>
    </row>
    <row r="2" spans="1:9" x14ac:dyDescent="0.3">
      <c r="A2" s="114" t="s">
        <v>146</v>
      </c>
      <c r="B2" s="113">
        <f>COUNTA(F:F)-1</f>
        <v>8</v>
      </c>
      <c r="C2" s="107" t="s">
        <v>145</v>
      </c>
      <c r="D2" s="111">
        <v>100</v>
      </c>
      <c r="E2" s="101"/>
      <c r="F2" s="104" t="s">
        <v>144</v>
      </c>
      <c r="G2" s="103">
        <v>6421934</v>
      </c>
    </row>
    <row r="3" spans="1:9" x14ac:dyDescent="0.3">
      <c r="A3" s="114" t="s">
        <v>143</v>
      </c>
      <c r="B3" s="113">
        <f>MAX(G:G)</f>
        <v>6421934</v>
      </c>
      <c r="C3" s="107" t="s">
        <v>142</v>
      </c>
      <c r="D3" s="111">
        <v>0</v>
      </c>
      <c r="E3" s="101"/>
      <c r="F3" s="104" t="s">
        <v>141</v>
      </c>
      <c r="G3" s="103">
        <v>4600000</v>
      </c>
    </row>
    <row r="4" spans="1:9" x14ac:dyDescent="0.3">
      <c r="C4" s="107" t="s">
        <v>140</v>
      </c>
      <c r="D4" s="111">
        <v>15</v>
      </c>
      <c r="E4" s="101"/>
      <c r="F4" s="104" t="s">
        <v>139</v>
      </c>
      <c r="G4" s="103">
        <v>3622200</v>
      </c>
    </row>
    <row r="5" spans="1:9" x14ac:dyDescent="0.3">
      <c r="C5" s="102"/>
      <c r="D5" s="102"/>
      <c r="E5" s="101"/>
      <c r="F5" s="105" t="s">
        <v>138</v>
      </c>
      <c r="G5" s="103">
        <v>2065738</v>
      </c>
    </row>
    <row r="6" spans="1:9" x14ac:dyDescent="0.3">
      <c r="C6" s="107" t="s">
        <v>137</v>
      </c>
      <c r="D6" s="112"/>
      <c r="E6" s="101"/>
      <c r="F6" s="104" t="s">
        <v>136</v>
      </c>
      <c r="G6" s="103">
        <v>750000</v>
      </c>
    </row>
    <row r="7" spans="1:9" x14ac:dyDescent="0.3">
      <c r="C7" s="107" t="s">
        <v>135</v>
      </c>
      <c r="D7" s="111">
        <v>2</v>
      </c>
      <c r="E7" s="101"/>
      <c r="F7" s="104" t="s">
        <v>134</v>
      </c>
      <c r="G7" s="103">
        <v>700000</v>
      </c>
    </row>
    <row r="8" spans="1:9" x14ac:dyDescent="0.3">
      <c r="C8" s="107" t="s">
        <v>133</v>
      </c>
      <c r="D8" s="110"/>
      <c r="E8" s="101"/>
      <c r="F8" s="104" t="s">
        <v>132</v>
      </c>
      <c r="G8" s="103">
        <v>350000</v>
      </c>
    </row>
    <row r="9" spans="1:9" x14ac:dyDescent="0.3">
      <c r="C9" s="107" t="s">
        <v>131</v>
      </c>
      <c r="D9" s="109">
        <v>0.5</v>
      </c>
      <c r="E9" s="101"/>
      <c r="F9" s="104" t="s">
        <v>130</v>
      </c>
      <c r="G9" s="103">
        <v>241000</v>
      </c>
    </row>
    <row r="10" spans="1:9" x14ac:dyDescent="0.3">
      <c r="C10" s="108"/>
      <c r="D10" s="108"/>
      <c r="E10" s="101"/>
      <c r="F10" s="104"/>
      <c r="G10" s="103"/>
    </row>
    <row r="11" spans="1:9" x14ac:dyDescent="0.3">
      <c r="C11" s="107" t="s">
        <v>129</v>
      </c>
      <c r="D11" s="106" t="s">
        <v>128</v>
      </c>
      <c r="E11" s="101"/>
      <c r="F11" s="104"/>
      <c r="G11" s="103"/>
    </row>
    <row r="12" spans="1:9" x14ac:dyDescent="0.3">
      <c r="C12" s="101"/>
      <c r="D12" s="101"/>
      <c r="E12" s="101"/>
      <c r="F12" s="104"/>
      <c r="G12" s="103"/>
    </row>
    <row r="13" spans="1:9" x14ac:dyDescent="0.3">
      <c r="C13" s="101"/>
      <c r="D13" s="101"/>
      <c r="E13" s="101"/>
      <c r="F13" s="105"/>
      <c r="G13" s="103"/>
    </row>
    <row r="14" spans="1:9" x14ac:dyDescent="0.3">
      <c r="C14" s="101"/>
      <c r="D14" s="101"/>
      <c r="E14" s="101"/>
      <c r="F14" s="104"/>
      <c r="G14" s="103"/>
    </row>
    <row r="15" spans="1:9" x14ac:dyDescent="0.3">
      <c r="C15" s="194" t="s">
        <v>127</v>
      </c>
      <c r="D15" s="194"/>
      <c r="E15" s="101"/>
      <c r="F15" s="104"/>
      <c r="G15" s="103"/>
    </row>
    <row r="16" spans="1:9" x14ac:dyDescent="0.3">
      <c r="F16" s="104"/>
      <c r="G16" s="103"/>
    </row>
    <row r="17" spans="6:7" x14ac:dyDescent="0.3">
      <c r="F17" s="104"/>
      <c r="G17" s="103"/>
    </row>
    <row r="18" spans="6:7" x14ac:dyDescent="0.3">
      <c r="F18" s="102"/>
      <c r="G18" s="102"/>
    </row>
    <row r="19" spans="6:7" x14ac:dyDescent="0.3">
      <c r="F19" s="102"/>
      <c r="G19" s="102"/>
    </row>
    <row r="20" spans="6:7" x14ac:dyDescent="0.3">
      <c r="F20" s="102"/>
      <c r="G20" s="102"/>
    </row>
    <row r="21" spans="6:7" x14ac:dyDescent="0.3">
      <c r="F21" s="102"/>
      <c r="G21" s="102"/>
    </row>
    <row r="22" spans="6:7" x14ac:dyDescent="0.3">
      <c r="F22" s="102"/>
      <c r="G22" s="102"/>
    </row>
    <row r="23" spans="6:7" x14ac:dyDescent="0.3">
      <c r="F23" s="102"/>
      <c r="G23" s="102"/>
    </row>
    <row r="24" spans="6:7" x14ac:dyDescent="0.3">
      <c r="F24" s="102"/>
      <c r="G24" s="102"/>
    </row>
    <row r="25" spans="6:7" x14ac:dyDescent="0.3">
      <c r="F25" s="102"/>
      <c r="G25" s="102"/>
    </row>
    <row r="26" spans="6:7" x14ac:dyDescent="0.3">
      <c r="F26" s="102"/>
      <c r="G26" s="102"/>
    </row>
    <row r="27" spans="6:7" x14ac:dyDescent="0.3">
      <c r="F27" s="102"/>
      <c r="G27" s="102"/>
    </row>
    <row r="28" spans="6:7" x14ac:dyDescent="0.3">
      <c r="F28" s="102"/>
      <c r="G28" s="102"/>
    </row>
    <row r="29" spans="6:7" x14ac:dyDescent="0.3">
      <c r="F29" s="102"/>
      <c r="G29" s="102"/>
    </row>
    <row r="30" spans="6:7" x14ac:dyDescent="0.3">
      <c r="F30" s="102"/>
      <c r="G30" s="102"/>
    </row>
    <row r="31" spans="6:7" x14ac:dyDescent="0.3">
      <c r="F31" s="102"/>
      <c r="G31" s="102"/>
    </row>
    <row r="32" spans="6:7" x14ac:dyDescent="0.3">
      <c r="F32" s="102"/>
      <c r="G32" s="102"/>
    </row>
    <row r="33" spans="6:7" x14ac:dyDescent="0.3">
      <c r="F33" s="102"/>
      <c r="G33" s="102"/>
    </row>
    <row r="34" spans="6:7" x14ac:dyDescent="0.3">
      <c r="F34" s="102"/>
      <c r="G34" s="102"/>
    </row>
    <row r="35" spans="6:7" x14ac:dyDescent="0.3">
      <c r="F35" s="102"/>
      <c r="G35" s="102"/>
    </row>
    <row r="36" spans="6:7" x14ac:dyDescent="0.3">
      <c r="F36" s="102"/>
      <c r="G36" s="102"/>
    </row>
    <row r="37" spans="6:7" x14ac:dyDescent="0.3">
      <c r="F37" s="102"/>
      <c r="G37" s="102"/>
    </row>
    <row r="38" spans="6:7" x14ac:dyDescent="0.3">
      <c r="F38" s="102"/>
      <c r="G38" s="102"/>
    </row>
    <row r="39" spans="6:7" x14ac:dyDescent="0.3">
      <c r="F39" s="102"/>
      <c r="G39" s="102"/>
    </row>
    <row r="40" spans="6:7" x14ac:dyDescent="0.3">
      <c r="F40" s="102"/>
      <c r="G40" s="102"/>
    </row>
    <row r="41" spans="6:7" x14ac:dyDescent="0.3">
      <c r="F41" s="102"/>
      <c r="G41" s="102"/>
    </row>
    <row r="42" spans="6:7" x14ac:dyDescent="0.3">
      <c r="F42" s="102"/>
      <c r="G42" s="102"/>
    </row>
    <row r="43" spans="6:7" x14ac:dyDescent="0.3">
      <c r="F43" s="102"/>
      <c r="G43" s="102"/>
    </row>
    <row r="44" spans="6:7" x14ac:dyDescent="0.3">
      <c r="F44" s="102"/>
      <c r="G44" s="102"/>
    </row>
    <row r="45" spans="6:7" x14ac:dyDescent="0.3">
      <c r="F45" s="102"/>
      <c r="G45" s="102"/>
    </row>
    <row r="46" spans="6:7" x14ac:dyDescent="0.3">
      <c r="F46" s="102"/>
      <c r="G46" s="102"/>
    </row>
    <row r="47" spans="6:7" x14ac:dyDescent="0.3">
      <c r="F47" s="102"/>
      <c r="G47" s="102"/>
    </row>
    <row r="48" spans="6:7" x14ac:dyDescent="0.3">
      <c r="F48" s="102"/>
      <c r="G48" s="102"/>
    </row>
    <row r="49" spans="6:7" x14ac:dyDescent="0.3">
      <c r="F49" s="102"/>
      <c r="G49" s="102"/>
    </row>
    <row r="50" spans="6:7" x14ac:dyDescent="0.3">
      <c r="F50" s="102"/>
      <c r="G50" s="102"/>
    </row>
    <row r="51" spans="6:7" x14ac:dyDescent="0.3">
      <c r="F51" s="102"/>
      <c r="G51" s="102"/>
    </row>
    <row r="52" spans="6:7" x14ac:dyDescent="0.3">
      <c r="F52" s="102"/>
      <c r="G52" s="102"/>
    </row>
    <row r="53" spans="6:7" x14ac:dyDescent="0.3">
      <c r="F53" s="102"/>
      <c r="G53" s="102"/>
    </row>
    <row r="54" spans="6:7" x14ac:dyDescent="0.3">
      <c r="F54" s="102"/>
      <c r="G54" s="102"/>
    </row>
    <row r="55" spans="6:7" x14ac:dyDescent="0.3">
      <c r="F55" s="102"/>
      <c r="G55" s="102"/>
    </row>
    <row r="56" spans="6:7" x14ac:dyDescent="0.3">
      <c r="F56" s="102"/>
      <c r="G56" s="102"/>
    </row>
    <row r="57" spans="6:7" x14ac:dyDescent="0.3">
      <c r="F57" s="102"/>
      <c r="G57" s="102"/>
    </row>
    <row r="58" spans="6:7" x14ac:dyDescent="0.3">
      <c r="F58" s="102"/>
      <c r="G58" s="102"/>
    </row>
    <row r="59" spans="6:7" x14ac:dyDescent="0.3">
      <c r="F59" s="102"/>
      <c r="G59" s="102"/>
    </row>
    <row r="60" spans="6:7" x14ac:dyDescent="0.3">
      <c r="F60" s="102"/>
      <c r="G60" s="102"/>
    </row>
    <row r="61" spans="6:7" x14ac:dyDescent="0.3">
      <c r="F61" s="102"/>
      <c r="G61" s="102"/>
    </row>
    <row r="62" spans="6:7" x14ac:dyDescent="0.3">
      <c r="F62" s="102"/>
      <c r="G62" s="102"/>
    </row>
    <row r="63" spans="6:7" x14ac:dyDescent="0.3">
      <c r="F63" s="102"/>
      <c r="G63" s="102"/>
    </row>
    <row r="64" spans="6:7" x14ac:dyDescent="0.3">
      <c r="F64" s="102"/>
      <c r="G64" s="102"/>
    </row>
    <row r="65" spans="6:7" x14ac:dyDescent="0.3">
      <c r="F65" s="102"/>
      <c r="G65" s="102"/>
    </row>
    <row r="66" spans="6:7" x14ac:dyDescent="0.3">
      <c r="F66" s="102"/>
      <c r="G66" s="102"/>
    </row>
    <row r="67" spans="6:7" x14ac:dyDescent="0.3">
      <c r="F67" s="102"/>
      <c r="G67" s="102"/>
    </row>
    <row r="68" spans="6:7" x14ac:dyDescent="0.3">
      <c r="F68" s="102"/>
      <c r="G68" s="102"/>
    </row>
    <row r="69" spans="6:7" x14ac:dyDescent="0.3">
      <c r="F69" s="102"/>
      <c r="G69" s="102"/>
    </row>
    <row r="70" spans="6:7" x14ac:dyDescent="0.3">
      <c r="F70" s="102"/>
      <c r="G70" s="102"/>
    </row>
    <row r="71" spans="6:7" x14ac:dyDescent="0.3">
      <c r="F71" s="102"/>
      <c r="G71" s="102"/>
    </row>
    <row r="72" spans="6:7" x14ac:dyDescent="0.3">
      <c r="F72" s="102"/>
      <c r="G72" s="102"/>
    </row>
    <row r="73" spans="6:7" x14ac:dyDescent="0.3">
      <c r="F73" s="102"/>
      <c r="G73" s="102"/>
    </row>
    <row r="74" spans="6:7" x14ac:dyDescent="0.3">
      <c r="F74" s="102"/>
      <c r="G74" s="102"/>
    </row>
    <row r="75" spans="6:7" x14ac:dyDescent="0.3">
      <c r="F75" s="102"/>
      <c r="G75" s="102"/>
    </row>
    <row r="76" spans="6:7" x14ac:dyDescent="0.3">
      <c r="F76" s="102"/>
      <c r="G76" s="102"/>
    </row>
    <row r="77" spans="6:7" x14ac:dyDescent="0.3">
      <c r="F77" s="102"/>
      <c r="G77" s="102"/>
    </row>
    <row r="78" spans="6:7" x14ac:dyDescent="0.3">
      <c r="F78" s="102"/>
      <c r="G78" s="102"/>
    </row>
    <row r="79" spans="6:7" x14ac:dyDescent="0.3">
      <c r="F79" s="102"/>
      <c r="G79" s="102"/>
    </row>
    <row r="80" spans="6:7" x14ac:dyDescent="0.3">
      <c r="F80" s="102"/>
      <c r="G80" s="102"/>
    </row>
    <row r="81" spans="6:7" x14ac:dyDescent="0.3">
      <c r="F81" s="102"/>
      <c r="G81" s="102"/>
    </row>
    <row r="82" spans="6:7" x14ac:dyDescent="0.3">
      <c r="F82" s="102"/>
      <c r="G82" s="102"/>
    </row>
    <row r="83" spans="6:7" x14ac:dyDescent="0.3">
      <c r="F83" s="102"/>
      <c r="G83" s="102"/>
    </row>
    <row r="84" spans="6:7" x14ac:dyDescent="0.3">
      <c r="F84" s="102"/>
      <c r="G84" s="102"/>
    </row>
    <row r="85" spans="6:7" x14ac:dyDescent="0.3">
      <c r="F85" s="102"/>
      <c r="G85" s="102"/>
    </row>
    <row r="86" spans="6:7" x14ac:dyDescent="0.3">
      <c r="F86" s="102"/>
      <c r="G86" s="102"/>
    </row>
    <row r="87" spans="6:7" x14ac:dyDescent="0.3">
      <c r="F87" s="102"/>
      <c r="G87" s="102"/>
    </row>
    <row r="88" spans="6:7" x14ac:dyDescent="0.3">
      <c r="F88" s="102"/>
      <c r="G88" s="102"/>
    </row>
    <row r="89" spans="6:7" x14ac:dyDescent="0.3">
      <c r="F89" s="102"/>
      <c r="G89" s="102"/>
    </row>
    <row r="90" spans="6:7" x14ac:dyDescent="0.3">
      <c r="F90" s="102"/>
      <c r="G90" s="102"/>
    </row>
    <row r="91" spans="6:7" x14ac:dyDescent="0.3">
      <c r="F91" s="102"/>
      <c r="G91" s="102"/>
    </row>
    <row r="92" spans="6:7" x14ac:dyDescent="0.3">
      <c r="F92" s="102"/>
      <c r="G92" s="102"/>
    </row>
  </sheetData>
  <autoFilter ref="F1:G1" xr:uid="{00000000-0009-0000-0000-00000D000000}">
    <sortState ref="F2:G9">
      <sortCondition descending="1" ref="G1"/>
    </sortState>
  </autoFilter>
  <mergeCells count="1">
    <mergeCell ref="C15:D15"/>
  </mergeCells>
  <dataValidations count="3">
    <dataValidation type="whole" operator="greaterThan" allowBlank="1" showInputMessage="1" showErrorMessage="1" error="Superior at zero" prompt="&gt;0" sqref="D2" xr:uid="{00000000-0002-0000-0D00-000000000000}">
      <formula1>0</formula1>
    </dataValidation>
    <dataValidation type="whole" allowBlank="1" showInputMessage="1" showErrorMessage="1" error="Integer between 0 and 10" prompt="0 - 10" sqref="D7" xr:uid="{00000000-0002-0000-0D00-000001000000}">
      <formula1>0</formula1>
      <formula2>10</formula2>
    </dataValidation>
    <dataValidation type="list" showInputMessage="1" showErrorMessage="1" sqref="D9" xr:uid="{00000000-0002-0000-0D00-000002000000}">
      <formula1>"0%,5%,10%,15%,20%,25%,30%,35%,40%,45%,50%,55%,60%,65%,70%,75%,80%,85%,90%,95%,100%"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I15"/>
  <sheetViews>
    <sheetView zoomScaleNormal="100" workbookViewId="0"/>
  </sheetViews>
  <sheetFormatPr defaultRowHeight="14.4" x14ac:dyDescent="0.3"/>
  <cols>
    <col min="2" max="2" width="9.109375" customWidth="1"/>
    <col min="7" max="7" width="9.5546875" customWidth="1"/>
    <col min="8" max="8" width="10" customWidth="1"/>
    <col min="9" max="9" width="48.109375" customWidth="1"/>
    <col min="12" max="12" width="14.33203125" customWidth="1"/>
    <col min="13" max="14" width="14.44140625" customWidth="1"/>
  </cols>
  <sheetData>
    <row r="2" spans="2:9" x14ac:dyDescent="0.3">
      <c r="B2" t="s">
        <v>159</v>
      </c>
      <c r="G2" t="s">
        <v>166</v>
      </c>
    </row>
    <row r="3" spans="2:9" ht="15" thickBot="1" x14ac:dyDescent="0.35"/>
    <row r="4" spans="2:9" ht="15" thickBot="1" x14ac:dyDescent="0.35">
      <c r="B4" s="117" t="s">
        <v>151</v>
      </c>
      <c r="C4" s="117" t="s">
        <v>152</v>
      </c>
      <c r="D4" s="117" t="s">
        <v>153</v>
      </c>
      <c r="E4" s="118" t="s">
        <v>154</v>
      </c>
      <c r="G4" s="126" t="s">
        <v>164</v>
      </c>
      <c r="H4" s="127" t="s">
        <v>160</v>
      </c>
      <c r="I4" s="127" t="s">
        <v>161</v>
      </c>
    </row>
    <row r="5" spans="2:9" ht="15" thickBot="1" x14ac:dyDescent="0.35">
      <c r="B5" s="119" t="s">
        <v>155</v>
      </c>
      <c r="C5" s="120">
        <v>13</v>
      </c>
      <c r="D5" s="121">
        <v>27</v>
      </c>
      <c r="E5" s="122" t="s">
        <v>156</v>
      </c>
      <c r="G5" s="128"/>
      <c r="H5" s="129" t="s">
        <v>9</v>
      </c>
      <c r="I5" s="129" t="s">
        <v>162</v>
      </c>
    </row>
    <row r="6" spans="2:9" ht="15" thickBot="1" x14ac:dyDescent="0.35">
      <c r="B6" s="119" t="s">
        <v>157</v>
      </c>
      <c r="C6" s="120">
        <v>2</v>
      </c>
      <c r="D6" s="120">
        <v>3</v>
      </c>
      <c r="E6" s="122" t="s">
        <v>156</v>
      </c>
      <c r="G6" s="130"/>
      <c r="H6" s="131" t="s">
        <v>11</v>
      </c>
      <c r="I6" s="131" t="s">
        <v>162</v>
      </c>
    </row>
    <row r="7" spans="2:9" ht="15" thickBot="1" x14ac:dyDescent="0.35">
      <c r="B7" s="123" t="s">
        <v>150</v>
      </c>
      <c r="C7" s="124">
        <v>15</v>
      </c>
      <c r="D7" s="124">
        <v>30</v>
      </c>
      <c r="E7" s="125" t="s">
        <v>156</v>
      </c>
      <c r="G7" s="132"/>
      <c r="H7" s="133" t="s">
        <v>7</v>
      </c>
      <c r="I7" s="133" t="s">
        <v>162</v>
      </c>
    </row>
    <row r="8" spans="2:9" x14ac:dyDescent="0.3">
      <c r="B8" s="134" t="s">
        <v>158</v>
      </c>
      <c r="G8" s="134" t="s">
        <v>158</v>
      </c>
    </row>
    <row r="11" spans="2:9" x14ac:dyDescent="0.3">
      <c r="B11" t="s">
        <v>163</v>
      </c>
    </row>
    <row r="13" spans="2:9" ht="40.799999999999997" x14ac:dyDescent="0.3">
      <c r="B13" s="137" t="s">
        <v>167</v>
      </c>
      <c r="C13" s="137" t="s">
        <v>169</v>
      </c>
      <c r="D13" s="135" t="s">
        <v>171</v>
      </c>
    </row>
    <row r="14" spans="2:9" ht="40.799999999999997" x14ac:dyDescent="0.3">
      <c r="B14" s="138" t="s">
        <v>168</v>
      </c>
      <c r="C14" s="138" t="s">
        <v>170</v>
      </c>
      <c r="D14" s="136" t="s">
        <v>172</v>
      </c>
    </row>
    <row r="15" spans="2:9" x14ac:dyDescent="0.3">
      <c r="B15" s="134" t="s">
        <v>173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/>
  </sheetViews>
  <sheetFormatPr defaultRowHeight="14.4" x14ac:dyDescent="0.3"/>
  <sheetData>
    <row r="1" spans="1:6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6" x14ac:dyDescent="0.3">
      <c r="A2" t="s">
        <v>5</v>
      </c>
      <c r="B2">
        <v>4045</v>
      </c>
      <c r="C2">
        <v>3034</v>
      </c>
      <c r="D2">
        <v>98</v>
      </c>
      <c r="E2" s="2">
        <f>Table1[[#This Row],[Reached]]/Table1[[#This Row],[Targeted]]</f>
        <v>3.2300593276203035E-2</v>
      </c>
    </row>
    <row r="3" spans="1:6" x14ac:dyDescent="0.3">
      <c r="A3" s="1" t="s">
        <v>6</v>
      </c>
      <c r="B3" s="1">
        <v>3001</v>
      </c>
      <c r="C3" s="1">
        <v>623</v>
      </c>
      <c r="D3" s="1">
        <v>571</v>
      </c>
      <c r="E3" s="2">
        <f>Table1[[#This Row],[Reached]]/Table1[[#This Row],[Targeted]]</f>
        <v>0.9165329052969502</v>
      </c>
    </row>
    <row r="4" spans="1:6" x14ac:dyDescent="0.3">
      <c r="A4" t="s">
        <v>7</v>
      </c>
      <c r="B4">
        <v>2600</v>
      </c>
      <c r="C4">
        <v>2600</v>
      </c>
      <c r="D4">
        <v>327</v>
      </c>
      <c r="E4" s="2">
        <f>Table1[[#This Row],[Reached]]/Table1[[#This Row],[Targeted]]</f>
        <v>0.12576923076923077</v>
      </c>
      <c r="F4" s="3"/>
    </row>
    <row r="5" spans="1:6" x14ac:dyDescent="0.3">
      <c r="A5" t="s">
        <v>8</v>
      </c>
      <c r="B5">
        <v>2600</v>
      </c>
      <c r="C5">
        <v>2600</v>
      </c>
      <c r="D5">
        <v>803</v>
      </c>
      <c r="E5" s="2">
        <f>Table1[[#This Row],[Reached]]/Table1[[#This Row],[Targeted]]</f>
        <v>0.30884615384615383</v>
      </c>
    </row>
    <row r="6" spans="1:6" x14ac:dyDescent="0.3">
      <c r="A6" t="s">
        <v>9</v>
      </c>
      <c r="B6" s="1">
        <v>2500</v>
      </c>
      <c r="C6" s="1">
        <v>1540</v>
      </c>
      <c r="D6" s="1">
        <v>162</v>
      </c>
      <c r="E6" s="2">
        <f>Table1[[#This Row],[Reached]]/Table1[[#This Row],[Targeted]]</f>
        <v>0.10519480519480519</v>
      </c>
    </row>
    <row r="7" spans="1:6" x14ac:dyDescent="0.3">
      <c r="A7" s="1" t="s">
        <v>10</v>
      </c>
      <c r="B7" s="1">
        <v>2500</v>
      </c>
      <c r="C7" s="1">
        <v>1540</v>
      </c>
      <c r="D7" s="1">
        <v>709</v>
      </c>
      <c r="E7" s="2">
        <f>Table1[[#This Row],[Reached]]/Table1[[#This Row],[Targeted]]</f>
        <v>0.4603896103896104</v>
      </c>
    </row>
    <row r="8" spans="1:6" x14ac:dyDescent="0.3">
      <c r="A8" s="1" t="s">
        <v>11</v>
      </c>
      <c r="B8" s="1">
        <v>2500</v>
      </c>
      <c r="C8" s="1">
        <v>1535</v>
      </c>
      <c r="D8" s="1">
        <v>550</v>
      </c>
      <c r="E8" s="2">
        <f>Table1[[#This Row],[Reached]]/Table1[[#This Row],[Targeted]]</f>
        <v>0.35830618892508143</v>
      </c>
    </row>
    <row r="9" spans="1:6" x14ac:dyDescent="0.3">
      <c r="A9" s="1" t="s">
        <v>12</v>
      </c>
      <c r="B9">
        <v>2200</v>
      </c>
      <c r="C9">
        <v>1372</v>
      </c>
      <c r="D9">
        <v>1142</v>
      </c>
      <c r="E9" s="2">
        <f>Table1[[#This Row],[Reached]]/Table1[[#This Row],[Targeted]]</f>
        <v>0.83236151603498543</v>
      </c>
    </row>
    <row r="10" spans="1:6" x14ac:dyDescent="0.3">
      <c r="A10" t="s">
        <v>13</v>
      </c>
      <c r="B10">
        <v>1344</v>
      </c>
      <c r="C10">
        <v>1344</v>
      </c>
      <c r="D10">
        <v>1143</v>
      </c>
      <c r="E10" s="2">
        <f>Table1[[#This Row],[Reached]]/Table1[[#This Row],[Targeted]]</f>
        <v>0.8504464285714286</v>
      </c>
    </row>
    <row r="11" spans="1:6" x14ac:dyDescent="0.3">
      <c r="A11" t="s">
        <v>14</v>
      </c>
      <c r="B11">
        <v>1300</v>
      </c>
      <c r="C11">
        <v>1300</v>
      </c>
      <c r="D11">
        <v>198</v>
      </c>
      <c r="E11" s="2">
        <f>Table1[[#This Row],[Reached]]/Table1[[#This Row],[Targeted]]</f>
        <v>0.15230769230769231</v>
      </c>
    </row>
    <row r="12" spans="1:6" x14ac:dyDescent="0.3">
      <c r="A12" t="s">
        <v>15</v>
      </c>
      <c r="B12">
        <v>1171</v>
      </c>
      <c r="C12">
        <v>1171</v>
      </c>
      <c r="D12">
        <v>175</v>
      </c>
      <c r="E12" s="2">
        <f>Table1[[#This Row],[Reached]]/Table1[[#This Row],[Targeted]]</f>
        <v>0.14944491887275832</v>
      </c>
    </row>
    <row r="13" spans="1:6" x14ac:dyDescent="0.3">
      <c r="E13" s="2"/>
    </row>
    <row r="14" spans="1:6" x14ac:dyDescent="0.3">
      <c r="E14" s="2"/>
    </row>
    <row r="15" spans="1:6" x14ac:dyDescent="0.3">
      <c r="E15" s="2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workbookViewId="0">
      <selection activeCell="A2" sqref="A2:C9"/>
    </sheetView>
  </sheetViews>
  <sheetFormatPr defaultRowHeight="14.4" x14ac:dyDescent="0.3"/>
  <sheetData>
    <row r="1" spans="1:3" ht="15" thickBot="1" x14ac:dyDescent="0.35">
      <c r="A1" s="49"/>
      <c r="B1" s="49"/>
      <c r="C1" s="49"/>
    </row>
    <row r="2" spans="1:3" x14ac:dyDescent="0.3">
      <c r="A2" s="180" t="s">
        <v>27</v>
      </c>
      <c r="B2" s="181"/>
      <c r="C2" s="182"/>
    </row>
    <row r="3" spans="1:3" x14ac:dyDescent="0.3">
      <c r="A3" s="55" t="s">
        <v>51</v>
      </c>
      <c r="B3" s="56" t="s">
        <v>52</v>
      </c>
      <c r="C3" s="57" t="s">
        <v>53</v>
      </c>
    </row>
    <row r="4" spans="1:3" x14ac:dyDescent="0.3">
      <c r="A4" s="58">
        <v>120000</v>
      </c>
      <c r="B4" s="59">
        <v>117000</v>
      </c>
      <c r="C4" s="60">
        <v>77000</v>
      </c>
    </row>
    <row r="5" spans="1:3" x14ac:dyDescent="0.3">
      <c r="A5" s="58">
        <v>200000</v>
      </c>
      <c r="B5" s="59">
        <v>160000</v>
      </c>
      <c r="C5" s="61">
        <v>96900</v>
      </c>
    </row>
    <row r="6" spans="1:3" x14ac:dyDescent="0.3">
      <c r="A6" s="62">
        <v>206000</v>
      </c>
      <c r="B6" s="61">
        <v>166164</v>
      </c>
      <c r="C6" s="63">
        <v>136244</v>
      </c>
    </row>
    <row r="7" spans="1:3" x14ac:dyDescent="0.3">
      <c r="A7" s="50"/>
      <c r="B7" s="49"/>
      <c r="C7" s="51"/>
    </row>
    <row r="8" spans="1:3" x14ac:dyDescent="0.3">
      <c r="A8" s="50"/>
      <c r="B8" s="49"/>
      <c r="C8" s="51"/>
    </row>
    <row r="9" spans="1:3" ht="15" thickBot="1" x14ac:dyDescent="0.35">
      <c r="A9" s="52"/>
      <c r="B9" s="53"/>
      <c r="C9" s="54"/>
    </row>
    <row r="10" spans="1:3" x14ac:dyDescent="0.3">
      <c r="A10" s="49"/>
      <c r="B10" s="49"/>
      <c r="C10" s="49"/>
    </row>
    <row r="11" spans="1:3" x14ac:dyDescent="0.3">
      <c r="A11" s="49"/>
      <c r="B11" s="49"/>
      <c r="C11" s="49"/>
    </row>
    <row r="12" spans="1:3" x14ac:dyDescent="0.3">
      <c r="A12" s="49"/>
      <c r="B12" s="49"/>
      <c r="C12" s="49"/>
    </row>
    <row r="13" spans="1:3" x14ac:dyDescent="0.3">
      <c r="A13" s="49"/>
      <c r="B13" s="49"/>
      <c r="C13" s="49"/>
    </row>
    <row r="14" spans="1:3" x14ac:dyDescent="0.3">
      <c r="A14" s="49"/>
      <c r="B14" s="49"/>
      <c r="C14" s="49"/>
    </row>
    <row r="15" spans="1:3" x14ac:dyDescent="0.3">
      <c r="A15" s="49"/>
      <c r="B15" s="49"/>
      <c r="C15" s="49"/>
    </row>
    <row r="16" spans="1:3" x14ac:dyDescent="0.3">
      <c r="A16" s="49"/>
      <c r="B16" s="49"/>
      <c r="C16" s="49"/>
    </row>
    <row r="17" spans="1:3" x14ac:dyDescent="0.3">
      <c r="A17" s="49"/>
      <c r="B17" s="49"/>
      <c r="C17" s="49"/>
    </row>
    <row r="18" spans="1:3" x14ac:dyDescent="0.3">
      <c r="A18" s="49"/>
      <c r="B18" s="49"/>
      <c r="C18" s="49"/>
    </row>
    <row r="19" spans="1:3" x14ac:dyDescent="0.3">
      <c r="A19" s="49"/>
      <c r="B19" s="49"/>
      <c r="C19" s="49"/>
    </row>
    <row r="20" spans="1:3" x14ac:dyDescent="0.3">
      <c r="A20" s="49"/>
      <c r="B20" s="49"/>
      <c r="C20" s="49"/>
    </row>
    <row r="21" spans="1:3" x14ac:dyDescent="0.3">
      <c r="A21" s="49"/>
      <c r="B21" s="49"/>
      <c r="C21" s="49"/>
    </row>
    <row r="22" spans="1:3" x14ac:dyDescent="0.3">
      <c r="A22" s="49"/>
      <c r="B22" s="49"/>
      <c r="C22" s="49"/>
    </row>
    <row r="23" spans="1:3" x14ac:dyDescent="0.3">
      <c r="A23" s="49"/>
      <c r="B23" s="49"/>
      <c r="C23" s="49"/>
    </row>
    <row r="24" spans="1:3" x14ac:dyDescent="0.3">
      <c r="A24" s="49"/>
      <c r="B24" s="49"/>
      <c r="C24" s="49"/>
    </row>
  </sheetData>
  <mergeCells count="1">
    <mergeCell ref="A2:C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workbookViewId="0">
      <selection activeCell="C31" sqref="C31"/>
    </sheetView>
  </sheetViews>
  <sheetFormatPr defaultRowHeight="14.4" x14ac:dyDescent="0.3"/>
  <sheetData>
    <row r="1" spans="1:4" x14ac:dyDescent="0.3">
      <c r="B1" s="183" t="s">
        <v>27</v>
      </c>
      <c r="C1" s="183"/>
      <c r="D1" s="183"/>
    </row>
    <row r="2" spans="1:4" x14ac:dyDescent="0.3">
      <c r="B2" s="166" t="s">
        <v>51</v>
      </c>
      <c r="C2" s="56" t="s">
        <v>52</v>
      </c>
      <c r="D2" s="167" t="s">
        <v>53</v>
      </c>
    </row>
    <row r="3" spans="1:4" x14ac:dyDescent="0.3">
      <c r="A3" s="165">
        <v>40909</v>
      </c>
      <c r="B3" s="59">
        <v>120000</v>
      </c>
      <c r="C3" s="59">
        <v>117000</v>
      </c>
      <c r="D3" s="59">
        <v>77000</v>
      </c>
    </row>
    <row r="4" spans="1:4" x14ac:dyDescent="0.3">
      <c r="A4" s="165">
        <v>40940</v>
      </c>
      <c r="B4" s="59">
        <v>200000</v>
      </c>
      <c r="C4" s="59">
        <v>160000</v>
      </c>
      <c r="D4" s="61">
        <v>96900</v>
      </c>
    </row>
    <row r="5" spans="1:4" x14ac:dyDescent="0.3">
      <c r="A5" s="165">
        <v>40969</v>
      </c>
      <c r="B5" s="61">
        <v>206000</v>
      </c>
      <c r="C5" s="61">
        <v>166164</v>
      </c>
      <c r="D5" s="61">
        <v>136244</v>
      </c>
    </row>
    <row r="6" spans="1:4" x14ac:dyDescent="0.3">
      <c r="B6" s="49"/>
      <c r="C6" s="49"/>
      <c r="D6" s="49"/>
    </row>
    <row r="7" spans="1:4" x14ac:dyDescent="0.3">
      <c r="B7" s="49"/>
      <c r="C7" s="49"/>
      <c r="D7" s="49"/>
    </row>
    <row r="8" spans="1:4" x14ac:dyDescent="0.3">
      <c r="B8" s="49"/>
      <c r="C8" s="49"/>
      <c r="D8" s="49"/>
    </row>
  </sheetData>
  <mergeCells count="1">
    <mergeCell ref="B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"/>
  <sheetViews>
    <sheetView topLeftCell="A7" workbookViewId="0">
      <selection activeCell="C21" sqref="C21"/>
    </sheetView>
  </sheetViews>
  <sheetFormatPr defaultRowHeight="14.4" x14ac:dyDescent="0.3"/>
  <cols>
    <col min="1" max="1" width="48.109375" customWidth="1"/>
    <col min="2" max="2" width="33.109375" customWidth="1"/>
    <col min="3" max="3" width="35.109375" customWidth="1"/>
    <col min="4" max="5" width="17.33203125" customWidth="1"/>
    <col min="6" max="6" width="19.33203125" customWidth="1"/>
    <col min="7" max="7" width="17.88671875" customWidth="1"/>
    <col min="8" max="8" width="11.44140625" customWidth="1"/>
    <col min="9" max="9" width="15.6640625" customWidth="1"/>
  </cols>
  <sheetData>
    <row r="1" spans="1:10" ht="13.5" customHeight="1" x14ac:dyDescent="0.3">
      <c r="J1" s="6"/>
    </row>
    <row r="2" spans="1:10" ht="22.5" customHeight="1" thickBot="1" x14ac:dyDescent="0.35">
      <c r="A2" s="144" t="s">
        <v>159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43" t="s">
        <v>39</v>
      </c>
      <c r="B3" s="44"/>
      <c r="C3" s="44"/>
      <c r="D3" s="45"/>
      <c r="E3" s="4"/>
      <c r="F3" s="4"/>
      <c r="G3" s="4"/>
      <c r="H3" s="4"/>
      <c r="I3" s="4"/>
      <c r="J3" s="4"/>
    </row>
    <row r="4" spans="1:10" x14ac:dyDescent="0.3">
      <c r="A4" s="24" t="s">
        <v>27</v>
      </c>
      <c r="B4" s="25" t="s">
        <v>174</v>
      </c>
      <c r="C4" s="25" t="s">
        <v>28</v>
      </c>
      <c r="D4" s="26" t="s">
        <v>40</v>
      </c>
      <c r="E4" s="4"/>
      <c r="F4" s="4"/>
      <c r="G4" s="4"/>
      <c r="H4" s="4"/>
      <c r="I4" s="4"/>
      <c r="J4" s="4"/>
    </row>
    <row r="5" spans="1:10" x14ac:dyDescent="0.3">
      <c r="A5" s="27" t="s">
        <v>16</v>
      </c>
      <c r="B5" s="28">
        <v>18235581</v>
      </c>
      <c r="C5" s="29">
        <v>962419</v>
      </c>
      <c r="D5" s="41">
        <v>5.2776000000000003E-2</v>
      </c>
      <c r="E5" s="4"/>
      <c r="F5" s="4"/>
      <c r="G5" s="4"/>
      <c r="H5" s="4"/>
      <c r="I5" s="4"/>
      <c r="J5" s="4"/>
    </row>
    <row r="6" spans="1:10" x14ac:dyDescent="0.3">
      <c r="A6" s="27" t="s">
        <v>17</v>
      </c>
      <c r="B6" s="28">
        <v>6400000</v>
      </c>
      <c r="C6" s="29">
        <v>6781864</v>
      </c>
      <c r="D6" s="41">
        <v>1.059666</v>
      </c>
      <c r="E6" s="4"/>
      <c r="F6" s="4"/>
      <c r="G6" s="4"/>
      <c r="H6" s="4"/>
      <c r="I6" s="4"/>
      <c r="J6" s="4"/>
    </row>
    <row r="7" spans="1:10" x14ac:dyDescent="0.3">
      <c r="A7" s="27" t="s">
        <v>18</v>
      </c>
      <c r="B7" s="28">
        <v>13530800</v>
      </c>
      <c r="C7" s="29">
        <v>1175288</v>
      </c>
      <c r="D7" s="41">
        <v>8.6860000000000007E-2</v>
      </c>
      <c r="E7" s="4"/>
      <c r="F7" s="4"/>
      <c r="G7" s="4"/>
      <c r="H7" s="4"/>
      <c r="I7" s="4"/>
      <c r="J7" s="4"/>
    </row>
    <row r="8" spans="1:10" x14ac:dyDescent="0.3">
      <c r="A8" s="27" t="s">
        <v>19</v>
      </c>
      <c r="B8" s="28">
        <v>122331540</v>
      </c>
      <c r="C8" s="29">
        <v>59574651</v>
      </c>
      <c r="D8" s="41">
        <v>0.48699300000000001</v>
      </c>
      <c r="E8" s="4"/>
      <c r="F8" s="4"/>
      <c r="G8" s="4"/>
      <c r="H8" s="4"/>
      <c r="I8" s="4"/>
      <c r="J8" s="4"/>
    </row>
    <row r="9" spans="1:10" x14ac:dyDescent="0.3">
      <c r="A9" s="27" t="s">
        <v>20</v>
      </c>
      <c r="B9" s="28">
        <v>53150319</v>
      </c>
      <c r="C9" s="29">
        <v>10226246</v>
      </c>
      <c r="D9" s="41">
        <v>0.19240199999999999</v>
      </c>
      <c r="E9" s="4"/>
      <c r="F9" s="4"/>
      <c r="G9" s="4"/>
      <c r="H9" s="4"/>
      <c r="I9" s="4"/>
      <c r="J9" s="4"/>
    </row>
    <row r="10" spans="1:10" x14ac:dyDescent="0.3">
      <c r="A10" s="27" t="s">
        <v>21</v>
      </c>
      <c r="B10" s="28">
        <v>41986000</v>
      </c>
      <c r="C10" s="29">
        <v>3549699</v>
      </c>
      <c r="D10" s="41">
        <v>8.4543999999999994E-2</v>
      </c>
      <c r="E10" s="4"/>
      <c r="F10" s="4"/>
      <c r="G10" s="4"/>
      <c r="H10" s="4"/>
      <c r="I10" s="4"/>
      <c r="J10" s="4"/>
    </row>
    <row r="11" spans="1:10" x14ac:dyDescent="0.3">
      <c r="A11" s="27" t="s">
        <v>30</v>
      </c>
      <c r="B11" s="28">
        <v>8507298</v>
      </c>
      <c r="C11" s="29">
        <v>2043561</v>
      </c>
      <c r="D11" s="41">
        <v>0.24021200000000001</v>
      </c>
      <c r="E11" s="4"/>
      <c r="F11" s="4"/>
      <c r="G11" s="4"/>
      <c r="H11" s="4"/>
      <c r="I11" s="4"/>
      <c r="J11" s="4"/>
    </row>
    <row r="12" spans="1:10" x14ac:dyDescent="0.3">
      <c r="A12" s="27" t="s">
        <v>23</v>
      </c>
      <c r="B12" s="28">
        <v>61087480</v>
      </c>
      <c r="C12" s="29">
        <v>14303395</v>
      </c>
      <c r="D12" s="41">
        <v>0.23414599999999999</v>
      </c>
      <c r="E12" s="4"/>
      <c r="F12" s="4"/>
      <c r="G12" s="4"/>
      <c r="H12" s="4"/>
      <c r="I12" s="4"/>
      <c r="J12" s="4"/>
    </row>
    <row r="13" spans="1:10" x14ac:dyDescent="0.3">
      <c r="A13" s="27" t="s">
        <v>24</v>
      </c>
      <c r="B13" s="28">
        <v>5618380</v>
      </c>
      <c r="C13" s="29">
        <v>1076398</v>
      </c>
      <c r="D13" s="41">
        <v>0.19158500000000001</v>
      </c>
      <c r="E13" s="4"/>
      <c r="F13" s="4"/>
      <c r="G13" s="4"/>
      <c r="H13" s="4"/>
      <c r="I13" s="4"/>
      <c r="J13" s="4"/>
    </row>
    <row r="14" spans="1:10" ht="15" thickBot="1" x14ac:dyDescent="0.35">
      <c r="A14" s="30" t="s">
        <v>7</v>
      </c>
      <c r="B14" s="31">
        <v>16843300</v>
      </c>
      <c r="C14" s="32">
        <v>1741800</v>
      </c>
      <c r="D14" s="42">
        <v>0.103412</v>
      </c>
      <c r="E14" s="4"/>
      <c r="F14" s="4"/>
      <c r="G14" s="4"/>
      <c r="H14" s="4"/>
      <c r="I14" s="4"/>
      <c r="J14" s="4"/>
    </row>
    <row r="15" spans="1:10" ht="21.6" thickBot="1" x14ac:dyDescent="0.45">
      <c r="A15" s="145" t="s">
        <v>218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3">
      <c r="A16" s="33" t="s">
        <v>41</v>
      </c>
      <c r="B16" s="34"/>
      <c r="E16" s="4"/>
      <c r="F16" s="4"/>
      <c r="G16" s="4"/>
      <c r="H16" s="4"/>
      <c r="I16" s="4"/>
      <c r="J16" s="4"/>
    </row>
    <row r="17" spans="1:10" x14ac:dyDescent="0.3">
      <c r="A17" s="35"/>
      <c r="B17" s="36"/>
      <c r="C17" s="22"/>
      <c r="D17" s="23"/>
      <c r="E17" s="4"/>
      <c r="F17" s="4"/>
      <c r="G17" s="4"/>
      <c r="H17" s="4"/>
      <c r="I17" s="4"/>
      <c r="J17" s="4"/>
    </row>
    <row r="18" spans="1:10" x14ac:dyDescent="0.3">
      <c r="A18" s="35"/>
      <c r="B18" s="36"/>
      <c r="C18" s="22"/>
      <c r="D18" s="23"/>
      <c r="E18" s="4"/>
      <c r="F18" s="4"/>
      <c r="G18" s="4"/>
      <c r="H18" s="4"/>
      <c r="I18" s="4"/>
      <c r="J18" s="4"/>
    </row>
    <row r="19" spans="1:10" x14ac:dyDescent="0.3">
      <c r="A19" s="35"/>
      <c r="B19" s="36"/>
      <c r="C19" s="22"/>
      <c r="D19" s="23"/>
    </row>
    <row r="20" spans="1:10" x14ac:dyDescent="0.3">
      <c r="A20" s="35"/>
      <c r="B20" s="36"/>
      <c r="C20" s="22"/>
      <c r="D20" s="23"/>
    </row>
    <row r="21" spans="1:10" x14ac:dyDescent="0.3">
      <c r="A21" s="35"/>
      <c r="B21" s="36"/>
      <c r="C21" s="22"/>
      <c r="D21" s="23"/>
    </row>
    <row r="22" spans="1:10" x14ac:dyDescent="0.3">
      <c r="A22" s="35"/>
      <c r="B22" s="36"/>
      <c r="C22" s="22"/>
      <c r="D22" s="23"/>
    </row>
    <row r="23" spans="1:10" x14ac:dyDescent="0.3">
      <c r="A23" s="35"/>
      <c r="B23" s="36"/>
      <c r="C23" s="22"/>
      <c r="D23" s="23"/>
    </row>
    <row r="24" spans="1:10" x14ac:dyDescent="0.3">
      <c r="A24" s="35"/>
      <c r="B24" s="36"/>
      <c r="C24" s="22"/>
      <c r="D24" s="23"/>
    </row>
    <row r="25" spans="1:10" x14ac:dyDescent="0.3">
      <c r="A25" s="35"/>
      <c r="B25" s="36"/>
      <c r="C25" s="22"/>
      <c r="D25" s="23"/>
    </row>
    <row r="26" spans="1:10" x14ac:dyDescent="0.3">
      <c r="A26" s="35"/>
      <c r="B26" s="36"/>
      <c r="C26" s="22"/>
      <c r="D26" s="23"/>
    </row>
    <row r="27" spans="1:10" x14ac:dyDescent="0.3">
      <c r="A27" s="35"/>
      <c r="B27" s="36"/>
      <c r="C27" s="22"/>
      <c r="D27" s="23"/>
    </row>
    <row r="28" spans="1:10" x14ac:dyDescent="0.3">
      <c r="A28" s="37"/>
      <c r="B28" s="38"/>
      <c r="D28" s="22"/>
    </row>
    <row r="29" spans="1:10" x14ac:dyDescent="0.3">
      <c r="A29" s="37"/>
      <c r="B29" s="38"/>
    </row>
    <row r="30" spans="1:10" x14ac:dyDescent="0.3">
      <c r="A30" s="37"/>
      <c r="B30" s="38"/>
    </row>
    <row r="31" spans="1:10" ht="15" thickBot="1" x14ac:dyDescent="0.35">
      <c r="A31" s="39"/>
      <c r="B31" s="40"/>
    </row>
    <row r="33" spans="1:9" ht="21" x14ac:dyDescent="0.4">
      <c r="A33" s="21" t="s">
        <v>217</v>
      </c>
      <c r="B33" s="4"/>
      <c r="C33" s="4"/>
      <c r="D33" s="4"/>
      <c r="E33" s="5"/>
      <c r="F33" s="4"/>
      <c r="G33" s="4"/>
      <c r="H33" s="4"/>
      <c r="I33" s="4"/>
    </row>
    <row r="34" spans="1:9" ht="24" x14ac:dyDescent="0.3">
      <c r="A34" s="7" t="s">
        <v>31</v>
      </c>
      <c r="B34" s="8" t="s">
        <v>38</v>
      </c>
      <c r="C34" s="8" t="s">
        <v>37</v>
      </c>
      <c r="D34" s="9" t="s">
        <v>36</v>
      </c>
      <c r="E34" s="9" t="s">
        <v>35</v>
      </c>
      <c r="F34" s="8" t="s">
        <v>32</v>
      </c>
      <c r="G34" s="8" t="s">
        <v>29</v>
      </c>
      <c r="H34" s="8" t="s">
        <v>33</v>
      </c>
      <c r="I34" s="8" t="s">
        <v>34</v>
      </c>
    </row>
    <row r="35" spans="1:9" x14ac:dyDescent="0.3">
      <c r="A35" s="10" t="s">
        <v>16</v>
      </c>
      <c r="B35" s="11">
        <v>3910332</v>
      </c>
      <c r="C35" s="11">
        <v>18235581</v>
      </c>
      <c r="D35" s="11">
        <v>0</v>
      </c>
      <c r="E35" s="11">
        <v>962419</v>
      </c>
      <c r="F35" s="12">
        <v>962419</v>
      </c>
      <c r="G35" s="12">
        <v>17273162</v>
      </c>
      <c r="H35" s="13">
        <v>5.2776000000000003E-2</v>
      </c>
      <c r="I35" s="12">
        <v>0</v>
      </c>
    </row>
    <row r="36" spans="1:9" x14ac:dyDescent="0.3">
      <c r="A36" s="10" t="s">
        <v>17</v>
      </c>
      <c r="B36" s="11">
        <v>3645793</v>
      </c>
      <c r="C36" s="11">
        <v>6400000</v>
      </c>
      <c r="D36" s="11">
        <v>0</v>
      </c>
      <c r="E36" s="11">
        <v>6781864</v>
      </c>
      <c r="F36" s="12">
        <v>6781864</v>
      </c>
      <c r="G36" s="12">
        <v>-381864</v>
      </c>
      <c r="H36" s="13">
        <v>1.059666</v>
      </c>
      <c r="I36" s="12">
        <v>0</v>
      </c>
    </row>
    <row r="37" spans="1:9" x14ac:dyDescent="0.3">
      <c r="A37" s="10" t="s">
        <v>18</v>
      </c>
      <c r="B37" s="11">
        <v>7326500</v>
      </c>
      <c r="C37" s="11">
        <v>13530800</v>
      </c>
      <c r="D37" s="11">
        <v>0</v>
      </c>
      <c r="E37" s="11">
        <v>1175288</v>
      </c>
      <c r="F37" s="12">
        <v>1175288</v>
      </c>
      <c r="G37" s="12">
        <v>12355512</v>
      </c>
      <c r="H37" s="13">
        <v>8.6860000000000007E-2</v>
      </c>
      <c r="I37" s="12">
        <v>0</v>
      </c>
    </row>
    <row r="38" spans="1:9" x14ac:dyDescent="0.3">
      <c r="A38" s="10" t="s">
        <v>19</v>
      </c>
      <c r="B38" s="11">
        <v>74807000</v>
      </c>
      <c r="C38" s="11">
        <v>122331540</v>
      </c>
      <c r="D38" s="11">
        <v>799783</v>
      </c>
      <c r="E38" s="11">
        <v>58774868</v>
      </c>
      <c r="F38" s="12">
        <v>59574651</v>
      </c>
      <c r="G38" s="12">
        <v>62756889</v>
      </c>
      <c r="H38" s="13">
        <v>0.48699300000000001</v>
      </c>
      <c r="I38" s="12">
        <v>0</v>
      </c>
    </row>
    <row r="39" spans="1:9" x14ac:dyDescent="0.3">
      <c r="A39" s="10" t="s">
        <v>20</v>
      </c>
      <c r="B39" s="11">
        <v>27584298</v>
      </c>
      <c r="C39" s="11">
        <v>53150319</v>
      </c>
      <c r="D39" s="11">
        <v>0</v>
      </c>
      <c r="E39" s="11">
        <v>10226246</v>
      </c>
      <c r="F39" s="12">
        <v>10226246</v>
      </c>
      <c r="G39" s="12">
        <v>42924073</v>
      </c>
      <c r="H39" s="13">
        <v>0.19240199999999999</v>
      </c>
      <c r="I39" s="12">
        <v>0</v>
      </c>
    </row>
    <row r="40" spans="1:9" x14ac:dyDescent="0.3">
      <c r="A40" s="10" t="s">
        <v>21</v>
      </c>
      <c r="B40" s="11">
        <v>16662250</v>
      </c>
      <c r="C40" s="11">
        <v>41986000</v>
      </c>
      <c r="D40" s="11">
        <v>0</v>
      </c>
      <c r="E40" s="11">
        <v>3549699</v>
      </c>
      <c r="F40" s="12">
        <v>3549699</v>
      </c>
      <c r="G40" s="12">
        <v>38436301</v>
      </c>
      <c r="H40" s="13">
        <v>8.4543999999999994E-2</v>
      </c>
      <c r="I40" s="12">
        <v>517598</v>
      </c>
    </row>
    <row r="41" spans="1:9" x14ac:dyDescent="0.3">
      <c r="A41" s="10" t="s">
        <v>22</v>
      </c>
      <c r="B41" s="11">
        <v>16761592</v>
      </c>
      <c r="C41" s="11">
        <v>8507298</v>
      </c>
      <c r="D41" s="11">
        <v>0</v>
      </c>
      <c r="E41" s="11">
        <v>2043561</v>
      </c>
      <c r="F41" s="12">
        <v>2043561</v>
      </c>
      <c r="G41" s="12">
        <v>6463737</v>
      </c>
      <c r="H41" s="13">
        <v>0.24021200000000001</v>
      </c>
      <c r="I41" s="12">
        <v>0</v>
      </c>
    </row>
    <row r="42" spans="1:9" x14ac:dyDescent="0.3">
      <c r="A42" s="10" t="s">
        <v>23</v>
      </c>
      <c r="B42" s="11">
        <v>19625866</v>
      </c>
      <c r="C42" s="11">
        <v>61087480</v>
      </c>
      <c r="D42" s="11">
        <v>0</v>
      </c>
      <c r="E42" s="11">
        <v>14303395</v>
      </c>
      <c r="F42" s="12">
        <v>14303395</v>
      </c>
      <c r="G42" s="12">
        <v>46784085</v>
      </c>
      <c r="H42" s="13">
        <v>0.23414599999999999</v>
      </c>
      <c r="I42" s="12">
        <v>0</v>
      </c>
    </row>
    <row r="43" spans="1:9" x14ac:dyDescent="0.3">
      <c r="A43" s="10" t="s">
        <v>24</v>
      </c>
      <c r="B43" s="11">
        <v>2424570</v>
      </c>
      <c r="C43" s="11">
        <v>5618380</v>
      </c>
      <c r="D43" s="11">
        <v>0</v>
      </c>
      <c r="E43" s="11">
        <v>1076398</v>
      </c>
      <c r="F43" s="12">
        <v>1076398</v>
      </c>
      <c r="G43" s="12">
        <v>4541982</v>
      </c>
      <c r="H43" s="13">
        <v>0.19158500000000001</v>
      </c>
      <c r="I43" s="12">
        <v>0</v>
      </c>
    </row>
    <row r="44" spans="1:9" x14ac:dyDescent="0.3">
      <c r="A44" s="10" t="s">
        <v>7</v>
      </c>
      <c r="B44" s="11">
        <v>7393563</v>
      </c>
      <c r="C44" s="11">
        <v>16843300</v>
      </c>
      <c r="D44" s="11">
        <v>0</v>
      </c>
      <c r="E44" s="11">
        <v>1741800</v>
      </c>
      <c r="F44" s="12">
        <v>1741800</v>
      </c>
      <c r="G44" s="12">
        <v>15101500</v>
      </c>
      <c r="H44" s="13">
        <v>0.103412</v>
      </c>
      <c r="I44" s="12">
        <v>0</v>
      </c>
    </row>
    <row r="45" spans="1:9" x14ac:dyDescent="0.3">
      <c r="A45" s="10"/>
      <c r="B45" s="11"/>
      <c r="C45" s="11"/>
      <c r="D45" s="11"/>
      <c r="E45" s="11"/>
      <c r="F45" s="12"/>
      <c r="G45" s="12"/>
      <c r="H45" s="13"/>
      <c r="I45" s="12"/>
    </row>
    <row r="46" spans="1:9" x14ac:dyDescent="0.3">
      <c r="A46" s="10"/>
      <c r="B46" s="11"/>
      <c r="C46" s="11"/>
      <c r="D46" s="11"/>
      <c r="E46" s="11"/>
      <c r="F46" s="12"/>
      <c r="G46" s="12"/>
      <c r="H46" s="13"/>
      <c r="I46" s="12"/>
    </row>
    <row r="47" spans="1:9" x14ac:dyDescent="0.3">
      <c r="A47" s="14" t="s">
        <v>25</v>
      </c>
      <c r="B47" s="15">
        <f t="shared" ref="B47:G47" si="0">SUM(B35:B46)</f>
        <v>180141764</v>
      </c>
      <c r="C47" s="15">
        <f t="shared" si="0"/>
        <v>347690698</v>
      </c>
      <c r="D47" s="15">
        <f t="shared" si="0"/>
        <v>799783</v>
      </c>
      <c r="E47" s="15">
        <f t="shared" si="0"/>
        <v>100635538</v>
      </c>
      <c r="F47" s="15">
        <f t="shared" si="0"/>
        <v>101435321</v>
      </c>
      <c r="G47" s="15">
        <f t="shared" si="0"/>
        <v>246255377</v>
      </c>
      <c r="H47" s="16">
        <f>IF(C47 = 0, 0,F47/C47)</f>
        <v>0.29174010574191434</v>
      </c>
      <c r="I47" s="15">
        <f>SUM(I35:I46)</f>
        <v>517598</v>
      </c>
    </row>
    <row r="48" spans="1:9" x14ac:dyDescent="0.3">
      <c r="A48" s="17"/>
      <c r="B48" s="17"/>
      <c r="C48" s="18"/>
      <c r="D48" s="19"/>
      <c r="E48" s="19"/>
      <c r="F48" s="17"/>
      <c r="G48" s="17"/>
      <c r="H48" s="17"/>
      <c r="I48" s="17"/>
    </row>
    <row r="49" spans="1:9" x14ac:dyDescent="0.3">
      <c r="A49" s="184" t="s">
        <v>26</v>
      </c>
      <c r="B49" s="185"/>
      <c r="C49" s="185"/>
      <c r="D49" s="185"/>
      <c r="E49" s="185"/>
      <c r="F49" s="185"/>
      <c r="G49" s="185"/>
      <c r="H49" s="185"/>
      <c r="I49" s="185"/>
    </row>
    <row r="50" spans="1:9" x14ac:dyDescent="0.3">
      <c r="A50" s="185"/>
      <c r="B50" s="185"/>
      <c r="C50" s="185"/>
      <c r="D50" s="185"/>
      <c r="E50" s="185"/>
      <c r="F50" s="185"/>
      <c r="G50" s="185"/>
      <c r="H50" s="185"/>
      <c r="I50" s="185"/>
    </row>
    <row r="51" spans="1:9" x14ac:dyDescent="0.3">
      <c r="A51" s="185"/>
      <c r="B51" s="185"/>
      <c r="C51" s="185"/>
      <c r="D51" s="185"/>
      <c r="E51" s="185"/>
      <c r="F51" s="185"/>
      <c r="G51" s="185"/>
      <c r="H51" s="185"/>
      <c r="I51" s="185"/>
    </row>
    <row r="52" spans="1:9" x14ac:dyDescent="0.3">
      <c r="A52" s="185"/>
      <c r="B52" s="185"/>
      <c r="C52" s="185"/>
      <c r="D52" s="185"/>
      <c r="E52" s="185"/>
      <c r="F52" s="185"/>
      <c r="G52" s="185"/>
      <c r="H52" s="185"/>
      <c r="I52" s="185"/>
    </row>
    <row r="53" spans="1:9" x14ac:dyDescent="0.3">
      <c r="A53" s="20"/>
      <c r="B53" s="20"/>
      <c r="C53" s="20"/>
      <c r="D53" s="20"/>
      <c r="E53" s="20"/>
      <c r="F53" s="20"/>
      <c r="G53" s="20"/>
      <c r="H53" s="20"/>
      <c r="I53" s="20"/>
    </row>
  </sheetData>
  <mergeCells count="1">
    <mergeCell ref="A49:I5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workbookViewId="0"/>
  </sheetViews>
  <sheetFormatPr defaultRowHeight="14.4" x14ac:dyDescent="0.3"/>
  <sheetData>
    <row r="1" spans="1:2" x14ac:dyDescent="0.3">
      <c r="A1" s="1" t="s">
        <v>0</v>
      </c>
      <c r="B1" s="163" t="s">
        <v>252</v>
      </c>
    </row>
    <row r="2" spans="1:2" x14ac:dyDescent="0.3">
      <c r="A2" t="s">
        <v>179</v>
      </c>
      <c r="B2" s="164">
        <v>4475000.25</v>
      </c>
    </row>
    <row r="3" spans="1:2" x14ac:dyDescent="0.3">
      <c r="A3" s="1" t="s">
        <v>250</v>
      </c>
      <c r="B3" s="164">
        <v>952961.88</v>
      </c>
    </row>
    <row r="4" spans="1:2" x14ac:dyDescent="0.3">
      <c r="A4" s="1" t="s">
        <v>251</v>
      </c>
      <c r="B4" s="164">
        <v>499177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H20" sqref="H20"/>
    </sheetView>
  </sheetViews>
  <sheetFormatPr defaultRowHeight="14.4" x14ac:dyDescent="0.3"/>
  <sheetData>
    <row r="1" spans="1:2" x14ac:dyDescent="0.3">
      <c r="A1" t="s">
        <v>47</v>
      </c>
      <c r="B1" s="2">
        <v>0.4</v>
      </c>
    </row>
    <row r="2" spans="1:2" x14ac:dyDescent="0.3">
      <c r="A2" t="s">
        <v>48</v>
      </c>
      <c r="B2" s="2">
        <v>0.5</v>
      </c>
    </row>
    <row r="3" spans="1:2" x14ac:dyDescent="0.3">
      <c r="A3" s="46" t="s">
        <v>49</v>
      </c>
      <c r="B3" s="48">
        <v>0.1</v>
      </c>
    </row>
    <row r="4" spans="1:2" x14ac:dyDescent="0.3">
      <c r="A4" t="s">
        <v>42</v>
      </c>
      <c r="B4" s="2">
        <f>SUM(B1:B3)</f>
        <v>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8:C30"/>
  <sheetViews>
    <sheetView showGridLines="0" workbookViewId="0">
      <selection activeCell="R14" sqref="R14"/>
    </sheetView>
  </sheetViews>
  <sheetFormatPr defaultColWidth="9.109375" defaultRowHeight="13.2" x14ac:dyDescent="0.25"/>
  <cols>
    <col min="1" max="1" width="9.109375" style="65"/>
    <col min="2" max="3" width="11.5546875" style="65" bestFit="1" customWidth="1"/>
    <col min="4" max="16384" width="9.109375" style="65"/>
  </cols>
  <sheetData>
    <row r="18" spans="1:3" x14ac:dyDescent="0.25">
      <c r="B18" s="65" t="s">
        <v>83</v>
      </c>
      <c r="C18" s="65" t="s">
        <v>82</v>
      </c>
    </row>
    <row r="19" spans="1:3" x14ac:dyDescent="0.25">
      <c r="A19" s="65" t="s">
        <v>81</v>
      </c>
      <c r="B19" s="68">
        <v>0.16524610295508499</v>
      </c>
      <c r="C19" s="68">
        <v>5.6031318500236305</v>
      </c>
    </row>
    <row r="20" spans="1:3" x14ac:dyDescent="0.25">
      <c r="A20" s="65" t="s">
        <v>80</v>
      </c>
      <c r="B20" s="68">
        <v>0.95367012757052638</v>
      </c>
      <c r="C20" s="68">
        <v>8.5196234200167851</v>
      </c>
    </row>
    <row r="21" spans="1:3" x14ac:dyDescent="0.25">
      <c r="A21" s="65" t="s">
        <v>79</v>
      </c>
      <c r="B21" s="68">
        <v>5</v>
      </c>
      <c r="C21" s="68">
        <v>9</v>
      </c>
    </row>
    <row r="22" spans="1:3" x14ac:dyDescent="0.25">
      <c r="A22" s="65" t="s">
        <v>78</v>
      </c>
      <c r="B22" s="68">
        <v>2.0893599068549289</v>
      </c>
      <c r="C22" s="68">
        <v>1.0751861122066075</v>
      </c>
    </row>
    <row r="23" spans="1:3" x14ac:dyDescent="0.25">
      <c r="A23" s="65" t="s">
        <v>77</v>
      </c>
      <c r="B23" s="68">
        <v>2.6904240313447216</v>
      </c>
      <c r="C23" s="68">
        <v>5.5350237095065236</v>
      </c>
    </row>
    <row r="24" spans="1:3" x14ac:dyDescent="0.25">
      <c r="A24" s="65" t="s">
        <v>76</v>
      </c>
      <c r="B24" s="68">
        <v>2.726302417160837</v>
      </c>
      <c r="C24" s="68">
        <v>4</v>
      </c>
    </row>
    <row r="25" spans="1:3" x14ac:dyDescent="0.25">
      <c r="A25" s="65" t="s">
        <v>75</v>
      </c>
      <c r="B25" s="68">
        <v>3.4887703644632353</v>
      </c>
      <c r="C25" s="68">
        <v>5.9972009307664091</v>
      </c>
    </row>
    <row r="26" spans="1:3" x14ac:dyDescent="0.25">
      <c r="A26" s="65" t="s">
        <v>74</v>
      </c>
      <c r="B26" s="68">
        <v>3.6548990455084089</v>
      </c>
      <c r="C26" s="68">
        <v>5.7806582241401046</v>
      </c>
    </row>
    <row r="27" spans="1:3" x14ac:dyDescent="0.25">
      <c r="A27" s="65" t="s">
        <v>73</v>
      </c>
      <c r="B27" s="68">
        <v>4.0102636999877044</v>
      </c>
      <c r="C27" s="68">
        <v>4.3232467406241781</v>
      </c>
    </row>
    <row r="28" spans="1:3" x14ac:dyDescent="0.25">
      <c r="A28" s="65" t="s">
        <v>72</v>
      </c>
      <c r="B28" s="68">
        <v>4.572606515628646</v>
      </c>
      <c r="C28" s="68">
        <v>7.5579277968939085</v>
      </c>
    </row>
    <row r="29" spans="1:3" x14ac:dyDescent="0.25">
      <c r="A29" s="65" t="s">
        <v>71</v>
      </c>
      <c r="B29" s="68">
        <v>5.4476800106658754</v>
      </c>
      <c r="C29" s="68">
        <v>5.9023720470420393</v>
      </c>
    </row>
    <row r="30" spans="1:3" x14ac:dyDescent="0.25">
      <c r="A30" s="65" t="s">
        <v>70</v>
      </c>
      <c r="B30" s="68">
        <v>6.155354712618343</v>
      </c>
      <c r="C30" s="68">
        <v>2.4277038271309248</v>
      </c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R252"/>
  <sheetViews>
    <sheetView showGridLines="0" zoomScale="70" zoomScaleNormal="70" workbookViewId="0">
      <selection activeCell="C9" sqref="C9"/>
    </sheetView>
  </sheetViews>
  <sheetFormatPr defaultColWidth="11.44140625" defaultRowHeight="11.4" x14ac:dyDescent="0.2"/>
  <cols>
    <col min="1" max="1" width="11.44140625" style="148"/>
    <col min="2" max="2" width="15" style="148" customWidth="1"/>
    <col min="3" max="8" width="11.44140625" style="148"/>
    <col min="9" max="9" width="12.44140625" style="148" customWidth="1"/>
    <col min="10" max="10" width="11.44140625" style="148"/>
    <col min="11" max="11" width="11.44140625" style="148" customWidth="1"/>
    <col min="12" max="15" width="11.44140625" style="148"/>
    <col min="16" max="16" width="3.6640625" style="148" customWidth="1"/>
    <col min="17" max="17" width="12.6640625" style="148" customWidth="1"/>
    <col min="18" max="16384" width="11.44140625" style="148"/>
  </cols>
  <sheetData>
    <row r="1" spans="2:18" ht="20.399999999999999" x14ac:dyDescent="0.35">
      <c r="B1" s="190" t="s">
        <v>236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48" t="s">
        <v>239</v>
      </c>
    </row>
    <row r="2" spans="2:18" s="159" customFormat="1" ht="20.399999999999999" x14ac:dyDescent="0.35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2:18" ht="21" customHeight="1" x14ac:dyDescent="0.2">
      <c r="B3" s="191" t="s">
        <v>235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</row>
    <row r="4" spans="2:18" ht="17.25" customHeight="1" x14ac:dyDescent="0.3">
      <c r="B4" s="154" t="s">
        <v>52</v>
      </c>
      <c r="C4" s="156">
        <v>100</v>
      </c>
      <c r="D4" s="154" t="s">
        <v>225</v>
      </c>
      <c r="E4" s="153">
        <v>0.5</v>
      </c>
    </row>
    <row r="5" spans="2:18" ht="17.25" customHeight="1" x14ac:dyDescent="0.3">
      <c r="B5" s="154" t="s">
        <v>224</v>
      </c>
      <c r="C5" s="155">
        <f>IFERROR(E5*100/E4,0)</f>
        <v>40</v>
      </c>
      <c r="D5" s="154" t="s">
        <v>223</v>
      </c>
      <c r="E5" s="153">
        <v>0.2</v>
      </c>
      <c r="Q5" s="188"/>
    </row>
    <row r="6" spans="2:18" ht="17.25" customHeight="1" x14ac:dyDescent="0.2">
      <c r="B6" s="152" t="s">
        <v>222</v>
      </c>
      <c r="C6" s="148">
        <v>2</v>
      </c>
      <c r="Q6" s="188"/>
    </row>
    <row r="7" spans="2:18" ht="12" customHeight="1" x14ac:dyDescent="0.2">
      <c r="F7" s="151"/>
      <c r="G7" s="151"/>
      <c r="I7" s="189" t="str">
        <f>"T:  "&amp;TEXT(E4,"0%")</f>
        <v>T:  50%</v>
      </c>
    </row>
    <row r="8" spans="2:18" ht="12" customHeight="1" x14ac:dyDescent="0.2">
      <c r="F8" s="151"/>
      <c r="G8" s="151"/>
      <c r="I8" s="189"/>
    </row>
    <row r="9" spans="2:18" x14ac:dyDescent="0.2">
      <c r="B9" s="148">
        <v>10</v>
      </c>
      <c r="C9" s="148">
        <f>IF(C4-C5&lt;0,C4,IF(C5-C6/2&lt;0,0,C5-C6/2))</f>
        <v>39</v>
      </c>
      <c r="D9" s="148">
        <v>70</v>
      </c>
    </row>
    <row r="10" spans="2:18" x14ac:dyDescent="0.2">
      <c r="B10" s="148">
        <v>10</v>
      </c>
      <c r="C10" s="148">
        <f>IF(C4-C5&gt;=0,0,IF(C5-C4-(C11/2)&lt;0,C6/2,C5-C4-(C11/2)))</f>
        <v>0</v>
      </c>
      <c r="D10" s="148">
        <v>0</v>
      </c>
    </row>
    <row r="11" spans="2:18" x14ac:dyDescent="0.2">
      <c r="B11" s="148">
        <v>10</v>
      </c>
      <c r="C11" s="148">
        <f>C6</f>
        <v>2</v>
      </c>
      <c r="D11" s="148">
        <v>30</v>
      </c>
    </row>
    <row r="12" spans="2:18" x14ac:dyDescent="0.2">
      <c r="B12" s="148">
        <v>10</v>
      </c>
      <c r="C12" s="148">
        <f>IF(C4-C5&gt;0,C4-C5-(C11/2),0)</f>
        <v>59</v>
      </c>
      <c r="D12" s="148">
        <v>0</v>
      </c>
    </row>
    <row r="13" spans="2:18" x14ac:dyDescent="0.2">
      <c r="B13" s="148">
        <v>10</v>
      </c>
      <c r="C13" s="148">
        <f>IF(C5-C4-(C11/2)&lt;0,B19-(C9+C10+C12+C11),B19-(C9+C10+C12+C11))</f>
        <v>0</v>
      </c>
      <c r="D13" s="148">
        <v>0</v>
      </c>
    </row>
    <row r="14" spans="2:18" x14ac:dyDescent="0.2">
      <c r="B14" s="148">
        <v>10</v>
      </c>
      <c r="C14" s="150">
        <v>0</v>
      </c>
      <c r="D14" s="148">
        <v>0</v>
      </c>
    </row>
    <row r="15" spans="2:18" x14ac:dyDescent="0.2">
      <c r="B15" s="148">
        <v>10</v>
      </c>
      <c r="C15" s="148">
        <v>0</v>
      </c>
      <c r="D15" s="148">
        <v>0</v>
      </c>
    </row>
    <row r="16" spans="2:18" ht="12" customHeight="1" x14ac:dyDescent="0.2">
      <c r="B16" s="148">
        <v>10</v>
      </c>
      <c r="C16" s="148">
        <v>0</v>
      </c>
      <c r="D16" s="148">
        <v>0</v>
      </c>
      <c r="G16" s="188">
        <f>C5/100</f>
        <v>0.4</v>
      </c>
      <c r="H16" s="188"/>
    </row>
    <row r="17" spans="2:17" ht="12" customHeight="1" x14ac:dyDescent="0.2">
      <c r="B17" s="148">
        <v>10</v>
      </c>
      <c r="C17" s="148">
        <v>0</v>
      </c>
      <c r="D17" s="148">
        <v>0</v>
      </c>
      <c r="G17" s="188"/>
      <c r="H17" s="188"/>
    </row>
    <row r="18" spans="2:17" x14ac:dyDescent="0.2">
      <c r="B18" s="148">
        <v>10</v>
      </c>
      <c r="C18" s="148">
        <v>0</v>
      </c>
      <c r="D18" s="148">
        <v>0</v>
      </c>
    </row>
    <row r="19" spans="2:17" x14ac:dyDescent="0.2">
      <c r="B19" s="148">
        <f>SUM(B9:B18)</f>
        <v>100</v>
      </c>
      <c r="C19" s="148">
        <f>SUM(C9:C18)</f>
        <v>100</v>
      </c>
      <c r="D19" s="148">
        <f>SUM(D9:D18)</f>
        <v>100</v>
      </c>
    </row>
    <row r="20" spans="2:17" x14ac:dyDescent="0.2">
      <c r="B20" s="149"/>
      <c r="C20" s="149"/>
      <c r="D20" s="149"/>
    </row>
    <row r="21" spans="2:17" x14ac:dyDescent="0.2">
      <c r="B21" s="149"/>
      <c r="C21" s="149"/>
      <c r="D21" s="149"/>
    </row>
    <row r="22" spans="2:17" x14ac:dyDescent="0.2">
      <c r="B22" s="149"/>
      <c r="C22" s="149"/>
      <c r="D22" s="149"/>
    </row>
    <row r="23" spans="2:17" x14ac:dyDescent="0.2">
      <c r="B23" s="149"/>
      <c r="C23" s="149"/>
      <c r="D23" s="149"/>
    </row>
    <row r="24" spans="2:17" x14ac:dyDescent="0.2">
      <c r="B24" s="149"/>
      <c r="C24" s="149"/>
      <c r="D24" s="149"/>
    </row>
    <row r="25" spans="2:17" ht="12" customHeight="1" x14ac:dyDescent="0.2">
      <c r="B25" s="149"/>
      <c r="C25" s="149"/>
      <c r="D25" s="149"/>
    </row>
    <row r="26" spans="2:17" ht="12" customHeight="1" x14ac:dyDescent="0.2">
      <c r="B26" s="149"/>
      <c r="C26" s="149"/>
      <c r="D26" s="149"/>
      <c r="L26" s="158"/>
    </row>
    <row r="27" spans="2:17" x14ac:dyDescent="0.2">
      <c r="B27" s="149"/>
      <c r="C27" s="149"/>
      <c r="D27" s="149"/>
    </row>
    <row r="28" spans="2:17" ht="21" customHeight="1" x14ac:dyDescent="0.2">
      <c r="B28" s="191" t="s">
        <v>234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</row>
    <row r="29" spans="2:17" ht="17.25" customHeight="1" x14ac:dyDescent="0.3">
      <c r="B29" s="154" t="s">
        <v>52</v>
      </c>
      <c r="C29" s="156">
        <v>100</v>
      </c>
      <c r="D29" s="154" t="s">
        <v>225</v>
      </c>
      <c r="E29" s="153">
        <v>0</v>
      </c>
    </row>
    <row r="30" spans="2:17" ht="17.25" customHeight="1" x14ac:dyDescent="0.3">
      <c r="B30" s="154" t="s">
        <v>224</v>
      </c>
      <c r="C30" s="155">
        <f>IFERROR(E30*100/E29,0)</f>
        <v>0</v>
      </c>
      <c r="D30" s="154" t="s">
        <v>223</v>
      </c>
      <c r="E30" s="153">
        <v>0</v>
      </c>
      <c r="Q30" s="188"/>
    </row>
    <row r="31" spans="2:17" ht="17.25" customHeight="1" x14ac:dyDescent="0.2">
      <c r="B31" s="152" t="s">
        <v>222</v>
      </c>
      <c r="C31" s="148">
        <v>2</v>
      </c>
      <c r="Q31" s="188"/>
    </row>
    <row r="32" spans="2:17" ht="12" customHeight="1" x14ac:dyDescent="0.2">
      <c r="F32" s="151"/>
      <c r="G32" s="151"/>
      <c r="I32" s="189" t="str">
        <f>"T:  "&amp;TEXT(E29,"0%")</f>
        <v>T:  0%</v>
      </c>
    </row>
    <row r="33" spans="2:9" ht="12" customHeight="1" x14ac:dyDescent="0.2">
      <c r="F33" s="151"/>
      <c r="G33" s="151"/>
      <c r="I33" s="189"/>
    </row>
    <row r="34" spans="2:9" x14ac:dyDescent="0.2">
      <c r="B34" s="148">
        <v>10</v>
      </c>
      <c r="C34" s="148">
        <f>IF(C29-C30&lt;0,C29,IF(C30-C31/2&lt;0,0,C30-C31/2))</f>
        <v>0</v>
      </c>
      <c r="D34" s="148">
        <v>70</v>
      </c>
    </row>
    <row r="35" spans="2:9" x14ac:dyDescent="0.2">
      <c r="B35" s="148">
        <v>10</v>
      </c>
      <c r="C35" s="148">
        <f>IF(C29-C30&gt;=0,0,IF(C30-C29-(C36/2)&lt;0,C31/2,C30-C29-(C36/2)))</f>
        <v>0</v>
      </c>
      <c r="D35" s="148">
        <v>0</v>
      </c>
    </row>
    <row r="36" spans="2:9" x14ac:dyDescent="0.2">
      <c r="B36" s="148">
        <v>10</v>
      </c>
      <c r="C36" s="148">
        <f>C31</f>
        <v>2</v>
      </c>
      <c r="D36" s="148">
        <v>30</v>
      </c>
    </row>
    <row r="37" spans="2:9" x14ac:dyDescent="0.2">
      <c r="B37" s="148">
        <v>10</v>
      </c>
      <c r="C37" s="148">
        <f>IF(C29-C30&gt;0,C29-C30-(C36/2),0)</f>
        <v>99</v>
      </c>
      <c r="D37" s="148">
        <v>0</v>
      </c>
    </row>
    <row r="38" spans="2:9" x14ac:dyDescent="0.2">
      <c r="B38" s="148">
        <v>10</v>
      </c>
      <c r="C38" s="148">
        <f>IF(C30-C29-(C36/2)&lt;0,B44-(C34+C35+C37+C36),B44-(C34+C35+C37+C36))</f>
        <v>-1</v>
      </c>
      <c r="D38" s="148">
        <v>0</v>
      </c>
    </row>
    <row r="39" spans="2:9" x14ac:dyDescent="0.2">
      <c r="B39" s="148">
        <v>10</v>
      </c>
      <c r="C39" s="150">
        <v>0</v>
      </c>
      <c r="D39" s="148">
        <v>0</v>
      </c>
    </row>
    <row r="40" spans="2:9" x14ac:dyDescent="0.2">
      <c r="B40" s="148">
        <v>10</v>
      </c>
      <c r="C40" s="148">
        <v>0</v>
      </c>
      <c r="D40" s="148">
        <v>0</v>
      </c>
    </row>
    <row r="41" spans="2:9" x14ac:dyDescent="0.2">
      <c r="B41" s="148">
        <v>10</v>
      </c>
      <c r="C41" s="148">
        <v>0</v>
      </c>
      <c r="D41" s="148">
        <v>0</v>
      </c>
      <c r="G41" s="188">
        <f>C30/100</f>
        <v>0</v>
      </c>
      <c r="H41" s="188"/>
    </row>
    <row r="42" spans="2:9" x14ac:dyDescent="0.2">
      <c r="B42" s="148">
        <v>10</v>
      </c>
      <c r="C42" s="148">
        <v>0</v>
      </c>
      <c r="D42" s="148">
        <v>0</v>
      </c>
      <c r="G42" s="188"/>
      <c r="H42" s="188"/>
    </row>
    <row r="43" spans="2:9" x14ac:dyDescent="0.2">
      <c r="B43" s="148">
        <v>10</v>
      </c>
      <c r="C43" s="148">
        <v>0</v>
      </c>
      <c r="D43" s="148">
        <v>0</v>
      </c>
    </row>
    <row r="44" spans="2:9" x14ac:dyDescent="0.2">
      <c r="B44" s="148">
        <f>SUM(B34:B43)</f>
        <v>100</v>
      </c>
      <c r="C44" s="148">
        <f>SUM(C34:C43)</f>
        <v>100</v>
      </c>
      <c r="D44" s="148">
        <f>SUM(D34:D43)</f>
        <v>100</v>
      </c>
    </row>
    <row r="45" spans="2:9" x14ac:dyDescent="0.2">
      <c r="B45" s="149"/>
      <c r="C45" s="149"/>
      <c r="D45" s="149"/>
    </row>
    <row r="46" spans="2:9" x14ac:dyDescent="0.2">
      <c r="B46" s="149"/>
      <c r="C46" s="149"/>
      <c r="D46" s="149"/>
    </row>
    <row r="47" spans="2:9" x14ac:dyDescent="0.2">
      <c r="B47" s="149"/>
      <c r="C47" s="149"/>
      <c r="D47" s="149"/>
    </row>
    <row r="48" spans="2:9" x14ac:dyDescent="0.2">
      <c r="B48" s="149"/>
      <c r="C48" s="149"/>
      <c r="D48" s="149"/>
    </row>
    <row r="49" spans="2:17" x14ac:dyDescent="0.2">
      <c r="B49" s="149"/>
      <c r="C49" s="149"/>
      <c r="D49" s="149"/>
    </row>
    <row r="50" spans="2:17" x14ac:dyDescent="0.2">
      <c r="B50" s="149"/>
      <c r="C50" s="149"/>
      <c r="D50" s="149"/>
    </row>
    <row r="51" spans="2:17" x14ac:dyDescent="0.2">
      <c r="B51" s="149"/>
      <c r="C51" s="149"/>
      <c r="D51" s="149"/>
    </row>
    <row r="52" spans="2:17" x14ac:dyDescent="0.2">
      <c r="B52" s="149"/>
      <c r="C52" s="149"/>
      <c r="D52" s="149"/>
    </row>
    <row r="53" spans="2:17" ht="42" customHeight="1" x14ac:dyDescent="0.2">
      <c r="B53" s="187" t="s">
        <v>233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</row>
    <row r="54" spans="2:17" ht="17.25" customHeight="1" x14ac:dyDescent="0.3">
      <c r="B54" s="154" t="s">
        <v>52</v>
      </c>
      <c r="C54" s="156">
        <v>100</v>
      </c>
      <c r="D54" s="154" t="s">
        <v>225</v>
      </c>
      <c r="E54" s="153">
        <v>0.1</v>
      </c>
    </row>
    <row r="55" spans="2:17" ht="17.25" customHeight="1" x14ac:dyDescent="0.3">
      <c r="B55" s="154" t="s">
        <v>224</v>
      </c>
      <c r="C55" s="155">
        <f>IFERROR(E55*100/E54,0)</f>
        <v>0</v>
      </c>
      <c r="D55" s="154" t="s">
        <v>223</v>
      </c>
      <c r="E55" s="153">
        <v>0</v>
      </c>
      <c r="Q55" s="188"/>
    </row>
    <row r="56" spans="2:17" ht="17.25" customHeight="1" x14ac:dyDescent="0.2">
      <c r="B56" s="152" t="s">
        <v>222</v>
      </c>
      <c r="C56" s="148">
        <v>2</v>
      </c>
      <c r="Q56" s="188"/>
    </row>
    <row r="57" spans="2:17" ht="12" customHeight="1" x14ac:dyDescent="0.2">
      <c r="F57" s="151"/>
      <c r="G57" s="151"/>
      <c r="I57" s="189" t="str">
        <f>"T:  "&amp;TEXT(E54,"0%")</f>
        <v>T:  10%</v>
      </c>
    </row>
    <row r="58" spans="2:17" ht="12" customHeight="1" x14ac:dyDescent="0.2">
      <c r="F58" s="151"/>
      <c r="G58" s="151"/>
      <c r="I58" s="189"/>
    </row>
    <row r="59" spans="2:17" x14ac:dyDescent="0.2">
      <c r="B59" s="148">
        <v>10</v>
      </c>
      <c r="C59" s="148">
        <f>IF(C54-C55&lt;0,C54,IF(C55-C56/2&lt;0,0,C55-C56/2))</f>
        <v>0</v>
      </c>
      <c r="D59" s="148">
        <v>70</v>
      </c>
    </row>
    <row r="60" spans="2:17" x14ac:dyDescent="0.2">
      <c r="B60" s="148">
        <v>10</v>
      </c>
      <c r="C60" s="148">
        <f>IF(C54-C55&gt;=0,0,IF(C55-C54-(C61/2)&lt;0,C56/2,C55-C54-(C61/2)))</f>
        <v>0</v>
      </c>
      <c r="D60" s="148">
        <v>0</v>
      </c>
    </row>
    <row r="61" spans="2:17" x14ac:dyDescent="0.2">
      <c r="B61" s="148">
        <v>10</v>
      </c>
      <c r="C61" s="148">
        <f>C56</f>
        <v>2</v>
      </c>
      <c r="D61" s="148">
        <v>30</v>
      </c>
    </row>
    <row r="62" spans="2:17" x14ac:dyDescent="0.2">
      <c r="B62" s="148">
        <v>10</v>
      </c>
      <c r="C62" s="148">
        <f>IF(C54-C55&gt;0,C54-C55-(C61/2),0)</f>
        <v>99</v>
      </c>
      <c r="D62" s="148">
        <v>0</v>
      </c>
    </row>
    <row r="63" spans="2:17" x14ac:dyDescent="0.2">
      <c r="B63" s="148">
        <v>10</v>
      </c>
      <c r="C63" s="148">
        <f>IF(C55-C54-(C61/2)&lt;0,B69-(C59+C60+C62+C61),B69-(C59+C60+C62+C61))</f>
        <v>-1</v>
      </c>
      <c r="D63" s="148">
        <v>0</v>
      </c>
    </row>
    <row r="64" spans="2:17" x14ac:dyDescent="0.2">
      <c r="B64" s="148">
        <v>10</v>
      </c>
      <c r="C64" s="150">
        <v>0</v>
      </c>
      <c r="D64" s="148">
        <v>0</v>
      </c>
    </row>
    <row r="65" spans="2:17" x14ac:dyDescent="0.2">
      <c r="B65" s="148">
        <v>10</v>
      </c>
      <c r="C65" s="148">
        <v>0</v>
      </c>
      <c r="D65" s="148">
        <v>0</v>
      </c>
    </row>
    <row r="66" spans="2:17" x14ac:dyDescent="0.2">
      <c r="B66" s="148">
        <v>10</v>
      </c>
      <c r="C66" s="148">
        <v>0</v>
      </c>
      <c r="D66" s="148">
        <v>0</v>
      </c>
      <c r="G66" s="186">
        <f>C55/100</f>
        <v>0</v>
      </c>
      <c r="H66" s="186"/>
    </row>
    <row r="67" spans="2:17" x14ac:dyDescent="0.2">
      <c r="B67" s="148">
        <v>10</v>
      </c>
      <c r="C67" s="148">
        <v>0</v>
      </c>
      <c r="D67" s="148">
        <v>0</v>
      </c>
      <c r="G67" s="186"/>
      <c r="H67" s="186"/>
    </row>
    <row r="68" spans="2:17" x14ac:dyDescent="0.2">
      <c r="B68" s="148">
        <v>10</v>
      </c>
      <c r="C68" s="148">
        <v>0</v>
      </c>
      <c r="D68" s="148">
        <v>0</v>
      </c>
    </row>
    <row r="69" spans="2:17" x14ac:dyDescent="0.2">
      <c r="B69" s="148">
        <f>SUM(B59:B68)</f>
        <v>100</v>
      </c>
      <c r="C69" s="148">
        <f>SUM(C59:C68)</f>
        <v>100</v>
      </c>
      <c r="D69" s="148">
        <f>SUM(D59:D68)</f>
        <v>100</v>
      </c>
    </row>
    <row r="70" spans="2:17" x14ac:dyDescent="0.2">
      <c r="B70" s="149"/>
      <c r="C70" s="149"/>
      <c r="D70" s="149"/>
    </row>
    <row r="71" spans="2:17" x14ac:dyDescent="0.2">
      <c r="B71" s="149"/>
      <c r="C71" s="149"/>
      <c r="D71" s="149"/>
    </row>
    <row r="72" spans="2:17" x14ac:dyDescent="0.2">
      <c r="B72" s="149"/>
      <c r="C72" s="149"/>
      <c r="D72" s="149"/>
    </row>
    <row r="73" spans="2:17" x14ac:dyDescent="0.2">
      <c r="B73" s="149"/>
      <c r="C73" s="149"/>
      <c r="D73" s="149"/>
    </row>
    <row r="74" spans="2:17" x14ac:dyDescent="0.2">
      <c r="B74" s="149"/>
      <c r="C74" s="149"/>
      <c r="D74" s="149"/>
    </row>
    <row r="75" spans="2:17" x14ac:dyDescent="0.2">
      <c r="B75" s="149"/>
      <c r="C75" s="149"/>
      <c r="D75" s="149"/>
    </row>
    <row r="76" spans="2:17" x14ac:dyDescent="0.2">
      <c r="B76" s="149"/>
      <c r="C76" s="149"/>
      <c r="D76" s="149"/>
    </row>
    <row r="77" spans="2:17" x14ac:dyDescent="0.2">
      <c r="B77" s="149"/>
      <c r="C77" s="149"/>
      <c r="D77" s="149"/>
    </row>
    <row r="78" spans="2:17" ht="42" customHeight="1" x14ac:dyDescent="0.2">
      <c r="B78" s="187" t="s">
        <v>232</v>
      </c>
      <c r="C78" s="187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</row>
    <row r="79" spans="2:17" ht="17.25" customHeight="1" x14ac:dyDescent="0.3">
      <c r="B79" s="154" t="s">
        <v>52</v>
      </c>
      <c r="C79" s="156">
        <v>100</v>
      </c>
      <c r="D79" s="154" t="s">
        <v>225</v>
      </c>
      <c r="E79" s="153">
        <v>0.75</v>
      </c>
    </row>
    <row r="80" spans="2:17" ht="17.25" customHeight="1" x14ac:dyDescent="0.3">
      <c r="B80" s="154" t="s">
        <v>224</v>
      </c>
      <c r="C80" s="155">
        <f>IFERROR(E80*100/E79,0)</f>
        <v>0</v>
      </c>
      <c r="D80" s="154" t="s">
        <v>223</v>
      </c>
      <c r="E80" s="153">
        <v>0</v>
      </c>
      <c r="Q80" s="188"/>
    </row>
    <row r="81" spans="2:17" ht="17.25" customHeight="1" x14ac:dyDescent="0.2">
      <c r="B81" s="152" t="s">
        <v>222</v>
      </c>
      <c r="C81" s="148">
        <v>2</v>
      </c>
      <c r="Q81" s="188"/>
    </row>
    <row r="82" spans="2:17" ht="12" customHeight="1" x14ac:dyDescent="0.2">
      <c r="F82" s="151"/>
      <c r="G82" s="151"/>
      <c r="I82" s="189" t="str">
        <f>"T:  "&amp;TEXT(E79,"0%")</f>
        <v>T:  75%</v>
      </c>
    </row>
    <row r="83" spans="2:17" ht="12" customHeight="1" x14ac:dyDescent="0.2">
      <c r="F83" s="151"/>
      <c r="G83" s="151"/>
      <c r="I83" s="189"/>
    </row>
    <row r="84" spans="2:17" x14ac:dyDescent="0.2">
      <c r="B84" s="148">
        <v>10</v>
      </c>
      <c r="C84" s="148">
        <f>IF(C79-C80&lt;0,C79,IF(C80-C81/2&lt;0,0,C80-C81/2))</f>
        <v>0</v>
      </c>
      <c r="D84" s="148">
        <v>70</v>
      </c>
    </row>
    <row r="85" spans="2:17" x14ac:dyDescent="0.2">
      <c r="B85" s="148">
        <v>10</v>
      </c>
      <c r="C85" s="148">
        <f>IF(C79-C80&gt;=0,0,IF(C80-C79-(C86/2)&lt;0,C81/2,C80-C79-(C86/2)))</f>
        <v>0</v>
      </c>
      <c r="D85" s="148">
        <v>0</v>
      </c>
    </row>
    <row r="86" spans="2:17" x14ac:dyDescent="0.2">
      <c r="B86" s="148">
        <v>10</v>
      </c>
      <c r="C86" s="148">
        <f>C81</f>
        <v>2</v>
      </c>
      <c r="D86" s="148">
        <v>30</v>
      </c>
    </row>
    <row r="87" spans="2:17" x14ac:dyDescent="0.2">
      <c r="B87" s="148">
        <v>10</v>
      </c>
      <c r="C87" s="148">
        <f>IF(C79-C80&gt;0,C79-C80-(C86/2),0)</f>
        <v>99</v>
      </c>
      <c r="D87" s="148">
        <v>0</v>
      </c>
    </row>
    <row r="88" spans="2:17" x14ac:dyDescent="0.2">
      <c r="B88" s="148">
        <v>10</v>
      </c>
      <c r="C88" s="148">
        <f>IF(C80-C79-(C86/2)&lt;0,B94-(C84+C85+C87+C86),B94-(C84+C85+C87+C86))</f>
        <v>-1</v>
      </c>
      <c r="D88" s="148">
        <v>0</v>
      </c>
    </row>
    <row r="89" spans="2:17" x14ac:dyDescent="0.2">
      <c r="B89" s="148">
        <v>10</v>
      </c>
      <c r="C89" s="150">
        <v>0</v>
      </c>
      <c r="D89" s="148">
        <v>0</v>
      </c>
    </row>
    <row r="90" spans="2:17" x14ac:dyDescent="0.2">
      <c r="B90" s="148">
        <v>10</v>
      </c>
      <c r="C90" s="148">
        <v>0</v>
      </c>
      <c r="D90" s="148">
        <v>0</v>
      </c>
    </row>
    <row r="91" spans="2:17" x14ac:dyDescent="0.2">
      <c r="B91" s="148">
        <v>10</v>
      </c>
      <c r="C91" s="148">
        <v>0</v>
      </c>
      <c r="D91" s="148">
        <v>0</v>
      </c>
      <c r="G91" s="186">
        <f>C80/100</f>
        <v>0</v>
      </c>
      <c r="H91" s="186"/>
    </row>
    <row r="92" spans="2:17" x14ac:dyDescent="0.2">
      <c r="B92" s="148">
        <v>10</v>
      </c>
      <c r="C92" s="148">
        <v>0</v>
      </c>
      <c r="D92" s="148">
        <v>0</v>
      </c>
      <c r="G92" s="186"/>
      <c r="H92" s="186"/>
    </row>
    <row r="93" spans="2:17" x14ac:dyDescent="0.2">
      <c r="B93" s="148">
        <v>10</v>
      </c>
      <c r="C93" s="148">
        <v>0</v>
      </c>
      <c r="D93" s="148">
        <v>0</v>
      </c>
    </row>
    <row r="94" spans="2:17" x14ac:dyDescent="0.2">
      <c r="B94" s="148">
        <f>SUM(B84:B93)</f>
        <v>100</v>
      </c>
      <c r="C94" s="148">
        <f>SUM(C84:C93)</f>
        <v>100</v>
      </c>
      <c r="D94" s="148">
        <f>SUM(D84:D93)</f>
        <v>100</v>
      </c>
    </row>
    <row r="95" spans="2:17" x14ac:dyDescent="0.2">
      <c r="B95" s="149"/>
      <c r="C95" s="149"/>
      <c r="D95" s="149"/>
    </row>
    <row r="96" spans="2:17" x14ac:dyDescent="0.2">
      <c r="B96" s="149"/>
      <c r="C96" s="149"/>
      <c r="D96" s="149"/>
    </row>
    <row r="97" spans="2:17" x14ac:dyDescent="0.2">
      <c r="B97" s="149"/>
      <c r="C97" s="149"/>
      <c r="D97" s="149"/>
    </row>
    <row r="98" spans="2:17" x14ac:dyDescent="0.2">
      <c r="B98" s="149"/>
      <c r="C98" s="149"/>
      <c r="D98" s="149"/>
    </row>
    <row r="99" spans="2:17" x14ac:dyDescent="0.2">
      <c r="B99" s="149"/>
      <c r="C99" s="149"/>
      <c r="D99" s="149"/>
    </row>
    <row r="100" spans="2:17" x14ac:dyDescent="0.2">
      <c r="B100" s="149"/>
      <c r="C100" s="149"/>
      <c r="D100" s="149"/>
    </row>
    <row r="101" spans="2:17" x14ac:dyDescent="0.2">
      <c r="B101" s="149"/>
      <c r="C101" s="149"/>
      <c r="D101" s="149"/>
    </row>
    <row r="102" spans="2:17" x14ac:dyDescent="0.2">
      <c r="B102" s="149"/>
      <c r="C102" s="149"/>
      <c r="D102" s="149"/>
    </row>
    <row r="103" spans="2:17" ht="42" customHeight="1" x14ac:dyDescent="0.2">
      <c r="B103" s="187" t="s">
        <v>231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</row>
    <row r="104" spans="2:17" ht="17.25" customHeight="1" x14ac:dyDescent="0.2">
      <c r="B104" s="152" t="s">
        <v>52</v>
      </c>
      <c r="C104" s="148">
        <v>0</v>
      </c>
      <c r="D104" s="152"/>
    </row>
    <row r="105" spans="2:17" ht="17.25" customHeight="1" x14ac:dyDescent="0.2">
      <c r="B105" s="152" t="s">
        <v>224</v>
      </c>
      <c r="C105" s="148">
        <v>0</v>
      </c>
      <c r="Q105" s="188"/>
    </row>
    <row r="106" spans="2:17" ht="17.25" customHeight="1" x14ac:dyDescent="0.2">
      <c r="B106" s="152" t="s">
        <v>222</v>
      </c>
      <c r="C106" s="148">
        <v>2</v>
      </c>
      <c r="Q106" s="188"/>
    </row>
    <row r="107" spans="2:17" ht="12" customHeight="1" x14ac:dyDescent="0.2">
      <c r="F107" s="151"/>
      <c r="G107" s="151"/>
      <c r="I107" s="189" t="str">
        <f xml:space="preserve"> "T:  "&amp;C104</f>
        <v>T:  0</v>
      </c>
    </row>
    <row r="108" spans="2:17" ht="12" customHeight="1" x14ac:dyDescent="0.2">
      <c r="F108" s="151"/>
      <c r="G108" s="151"/>
      <c r="I108" s="189"/>
    </row>
    <row r="109" spans="2:17" x14ac:dyDescent="0.2">
      <c r="B109" s="148">
        <v>10</v>
      </c>
      <c r="C109" s="148">
        <f>IF(C104-C105&lt;0,C104,IF(C105-C106/2&lt;0,0,C105-C106/2))</f>
        <v>0</v>
      </c>
      <c r="D109" s="148">
        <v>70</v>
      </c>
    </row>
    <row r="110" spans="2:17" x14ac:dyDescent="0.2">
      <c r="B110" s="148">
        <v>10</v>
      </c>
      <c r="C110" s="148">
        <f>IF(C104-C105&gt;=0,0,IF(C105-C104-(C111/2)&lt;0,C106/2,C105-C104-(C111/2)))</f>
        <v>0</v>
      </c>
      <c r="D110" s="148">
        <v>0</v>
      </c>
    </row>
    <row r="111" spans="2:17" x14ac:dyDescent="0.2">
      <c r="B111" s="148">
        <v>10</v>
      </c>
      <c r="C111" s="148">
        <f>C106</f>
        <v>2</v>
      </c>
      <c r="D111" s="148">
        <v>30</v>
      </c>
    </row>
    <row r="112" spans="2:17" x14ac:dyDescent="0.2">
      <c r="B112" s="148">
        <v>10</v>
      </c>
      <c r="C112" s="148">
        <f>IF(C104-C105&gt;0,C104-C105-(C111/2),0)</f>
        <v>0</v>
      </c>
      <c r="D112" s="148">
        <v>0</v>
      </c>
    </row>
    <row r="113" spans="2:17" x14ac:dyDescent="0.2">
      <c r="B113" s="148">
        <v>10</v>
      </c>
      <c r="C113" s="148">
        <f>IF(C105-C104-(C111/2)&lt;0,B119-(C109+C110+C112+C111),B119-(C109+C110+C112+C111))</f>
        <v>98</v>
      </c>
      <c r="D113" s="148">
        <v>0</v>
      </c>
    </row>
    <row r="114" spans="2:17" x14ac:dyDescent="0.2">
      <c r="B114" s="148">
        <v>10</v>
      </c>
      <c r="C114" s="150">
        <v>0</v>
      </c>
      <c r="D114" s="148">
        <v>0</v>
      </c>
    </row>
    <row r="115" spans="2:17" x14ac:dyDescent="0.2">
      <c r="B115" s="148">
        <v>10</v>
      </c>
      <c r="C115" s="148">
        <v>0</v>
      </c>
      <c r="D115" s="148">
        <v>0</v>
      </c>
    </row>
    <row r="116" spans="2:17" x14ac:dyDescent="0.2">
      <c r="B116" s="148">
        <v>10</v>
      </c>
      <c r="C116" s="148">
        <v>0</v>
      </c>
      <c r="D116" s="148">
        <v>0</v>
      </c>
      <c r="G116" s="186">
        <f>C105/100</f>
        <v>0</v>
      </c>
      <c r="H116" s="186"/>
    </row>
    <row r="117" spans="2:17" x14ac:dyDescent="0.2">
      <c r="B117" s="148">
        <v>10</v>
      </c>
      <c r="C117" s="148">
        <v>0</v>
      </c>
      <c r="D117" s="148">
        <v>0</v>
      </c>
      <c r="G117" s="186"/>
      <c r="H117" s="186"/>
    </row>
    <row r="118" spans="2:17" x14ac:dyDescent="0.2">
      <c r="B118" s="148">
        <v>10</v>
      </c>
      <c r="C118" s="148">
        <v>0</v>
      </c>
      <c r="D118" s="148">
        <v>0</v>
      </c>
    </row>
    <row r="119" spans="2:17" x14ac:dyDescent="0.2">
      <c r="B119" s="148">
        <f>SUM(B109:B118)</f>
        <v>100</v>
      </c>
      <c r="C119" s="148">
        <f>SUM(C109:C118)</f>
        <v>100</v>
      </c>
      <c r="D119" s="148">
        <f>SUM(D109:D118)</f>
        <v>100</v>
      </c>
    </row>
    <row r="120" spans="2:17" x14ac:dyDescent="0.2">
      <c r="B120" s="149"/>
      <c r="C120" s="149"/>
      <c r="D120" s="149"/>
    </row>
    <row r="121" spans="2:17" x14ac:dyDescent="0.2">
      <c r="B121" s="149"/>
      <c r="C121" s="149"/>
      <c r="D121" s="149"/>
    </row>
    <row r="122" spans="2:17" x14ac:dyDescent="0.2">
      <c r="B122" s="149"/>
      <c r="C122" s="149"/>
      <c r="D122" s="149"/>
    </row>
    <row r="123" spans="2:17" x14ac:dyDescent="0.2">
      <c r="B123" s="149"/>
      <c r="C123" s="149"/>
      <c r="D123" s="149"/>
    </row>
    <row r="124" spans="2:17" x14ac:dyDescent="0.2">
      <c r="B124" s="149"/>
      <c r="C124" s="149"/>
      <c r="D124" s="149"/>
    </row>
    <row r="125" spans="2:17" x14ac:dyDescent="0.2">
      <c r="B125" s="149"/>
      <c r="C125" s="149"/>
      <c r="D125" s="149"/>
    </row>
    <row r="126" spans="2:17" x14ac:dyDescent="0.2">
      <c r="B126" s="149"/>
      <c r="C126" s="149"/>
      <c r="D126" s="149"/>
    </row>
    <row r="127" spans="2:17" x14ac:dyDescent="0.2">
      <c r="B127" s="149"/>
      <c r="C127" s="149"/>
      <c r="D127" s="149"/>
    </row>
    <row r="128" spans="2:17" ht="42" customHeight="1" x14ac:dyDescent="0.2">
      <c r="B128" s="187" t="s">
        <v>230</v>
      </c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</row>
    <row r="129" spans="2:17" ht="17.25" customHeight="1" x14ac:dyDescent="0.2">
      <c r="B129" s="152" t="s">
        <v>52</v>
      </c>
      <c r="C129" s="148">
        <v>0</v>
      </c>
      <c r="D129" s="152"/>
    </row>
    <row r="130" spans="2:17" ht="17.25" customHeight="1" x14ac:dyDescent="0.2">
      <c r="B130" s="152" t="s">
        <v>224</v>
      </c>
      <c r="C130" s="148">
        <v>0</v>
      </c>
      <c r="Q130" s="188"/>
    </row>
    <row r="131" spans="2:17" ht="17.25" customHeight="1" x14ac:dyDescent="0.2">
      <c r="B131" s="152" t="s">
        <v>222</v>
      </c>
      <c r="C131" s="148">
        <v>2</v>
      </c>
      <c r="Q131" s="188"/>
    </row>
    <row r="132" spans="2:17" ht="12" customHeight="1" x14ac:dyDescent="0.2">
      <c r="F132" s="151"/>
      <c r="G132" s="151"/>
      <c r="I132" s="189" t="str">
        <f xml:space="preserve"> "T:  "&amp;C129</f>
        <v>T:  0</v>
      </c>
    </row>
    <row r="133" spans="2:17" ht="12" customHeight="1" x14ac:dyDescent="0.2">
      <c r="F133" s="151"/>
      <c r="G133" s="151"/>
      <c r="I133" s="189"/>
    </row>
    <row r="134" spans="2:17" x14ac:dyDescent="0.2">
      <c r="B134" s="148">
        <v>10</v>
      </c>
      <c r="C134" s="148">
        <f>IF(C129-C130&lt;0,C129,IF(C130-C131/2&lt;0,0,C130-C131/2))</f>
        <v>0</v>
      </c>
      <c r="D134" s="148">
        <v>70</v>
      </c>
    </row>
    <row r="135" spans="2:17" x14ac:dyDescent="0.2">
      <c r="B135" s="148">
        <v>10</v>
      </c>
      <c r="C135" s="148">
        <f>IF(C129-C130&gt;=0,0,IF(C130-C129-(C136/2)&lt;0,C131/2,C130-C129-(C136/2)))</f>
        <v>0</v>
      </c>
      <c r="D135" s="148">
        <v>0</v>
      </c>
    </row>
    <row r="136" spans="2:17" x14ac:dyDescent="0.2">
      <c r="B136" s="148">
        <v>10</v>
      </c>
      <c r="C136" s="148">
        <f>C131</f>
        <v>2</v>
      </c>
      <c r="D136" s="148">
        <v>30</v>
      </c>
    </row>
    <row r="137" spans="2:17" x14ac:dyDescent="0.2">
      <c r="B137" s="148">
        <v>10</v>
      </c>
      <c r="C137" s="148">
        <f>IF(C129-C130&gt;0,C129-C130-(C136/2),0)</f>
        <v>0</v>
      </c>
      <c r="D137" s="148">
        <v>0</v>
      </c>
    </row>
    <row r="138" spans="2:17" x14ac:dyDescent="0.2">
      <c r="B138" s="148">
        <v>10</v>
      </c>
      <c r="C138" s="148">
        <f>IF(C130-C129-(C136/2)&lt;0,B144-(C134+C135+C137+C136),B144-(C134+C135+C137+C136))</f>
        <v>98</v>
      </c>
      <c r="D138" s="148">
        <v>0</v>
      </c>
    </row>
    <row r="139" spans="2:17" x14ac:dyDescent="0.2">
      <c r="B139" s="148">
        <v>10</v>
      </c>
      <c r="C139" s="150">
        <v>0</v>
      </c>
      <c r="D139" s="148">
        <v>0</v>
      </c>
    </row>
    <row r="140" spans="2:17" x14ac:dyDescent="0.2">
      <c r="B140" s="148">
        <v>10</v>
      </c>
      <c r="C140" s="148">
        <v>0</v>
      </c>
      <c r="D140" s="148">
        <v>0</v>
      </c>
    </row>
    <row r="141" spans="2:17" x14ac:dyDescent="0.2">
      <c r="B141" s="148">
        <v>10</v>
      </c>
      <c r="C141" s="148">
        <v>0</v>
      </c>
      <c r="D141" s="148">
        <v>0</v>
      </c>
      <c r="G141" s="186">
        <f>C130/100</f>
        <v>0</v>
      </c>
      <c r="H141" s="186"/>
    </row>
    <row r="142" spans="2:17" x14ac:dyDescent="0.2">
      <c r="B142" s="148">
        <v>10</v>
      </c>
      <c r="C142" s="148">
        <v>0</v>
      </c>
      <c r="D142" s="148">
        <v>0</v>
      </c>
      <c r="G142" s="186"/>
      <c r="H142" s="186"/>
    </row>
    <row r="143" spans="2:17" x14ac:dyDescent="0.2">
      <c r="B143" s="148">
        <v>10</v>
      </c>
      <c r="C143" s="148">
        <v>0</v>
      </c>
      <c r="D143" s="148">
        <v>0</v>
      </c>
    </row>
    <row r="144" spans="2:17" x14ac:dyDescent="0.2">
      <c r="B144" s="148">
        <f>SUM(B134:B143)</f>
        <v>100</v>
      </c>
      <c r="C144" s="148">
        <f>SUM(C134:C143)</f>
        <v>100</v>
      </c>
      <c r="D144" s="148">
        <f>SUM(D134:D143)</f>
        <v>100</v>
      </c>
    </row>
    <row r="145" spans="2:17" x14ac:dyDescent="0.2">
      <c r="B145" s="149"/>
      <c r="C145" s="149"/>
      <c r="D145" s="149"/>
    </row>
    <row r="146" spans="2:17" x14ac:dyDescent="0.2">
      <c r="B146" s="149"/>
      <c r="C146" s="149"/>
      <c r="D146" s="149"/>
    </row>
    <row r="147" spans="2:17" x14ac:dyDescent="0.2">
      <c r="B147" s="149"/>
      <c r="C147" s="149"/>
      <c r="D147" s="149"/>
    </row>
    <row r="148" spans="2:17" x14ac:dyDescent="0.2">
      <c r="B148" s="149"/>
      <c r="C148" s="149"/>
      <c r="D148" s="149"/>
    </row>
    <row r="149" spans="2:17" x14ac:dyDescent="0.2">
      <c r="B149" s="149"/>
      <c r="C149" s="149"/>
      <c r="D149" s="149"/>
    </row>
    <row r="150" spans="2:17" x14ac:dyDescent="0.2">
      <c r="B150" s="149"/>
      <c r="C150" s="149"/>
      <c r="D150" s="149"/>
    </row>
    <row r="151" spans="2:17" x14ac:dyDescent="0.2">
      <c r="B151" s="149"/>
      <c r="C151" s="149"/>
      <c r="D151" s="149"/>
    </row>
    <row r="152" spans="2:17" x14ac:dyDescent="0.2">
      <c r="B152" s="149"/>
      <c r="C152" s="149"/>
      <c r="D152" s="149"/>
    </row>
    <row r="153" spans="2:17" ht="42" customHeight="1" x14ac:dyDescent="0.2">
      <c r="B153" s="187" t="s">
        <v>229</v>
      </c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</row>
    <row r="154" spans="2:17" ht="17.25" customHeight="1" x14ac:dyDescent="0.2">
      <c r="B154" s="154" t="s">
        <v>52</v>
      </c>
      <c r="C154" s="156">
        <v>100</v>
      </c>
      <c r="D154" s="154" t="s">
        <v>225</v>
      </c>
      <c r="E154" s="157">
        <v>12</v>
      </c>
    </row>
    <row r="155" spans="2:17" ht="17.25" customHeight="1" x14ac:dyDescent="0.3">
      <c r="B155" s="154" t="s">
        <v>224</v>
      </c>
      <c r="C155" s="155">
        <f>IFERROR(E155*100/E154,0)</f>
        <v>0</v>
      </c>
      <c r="D155" s="154" t="s">
        <v>223</v>
      </c>
      <c r="E155" s="157">
        <v>0</v>
      </c>
      <c r="Q155" s="188"/>
    </row>
    <row r="156" spans="2:17" ht="17.25" customHeight="1" x14ac:dyDescent="0.2">
      <c r="B156" s="152" t="s">
        <v>222</v>
      </c>
      <c r="C156" s="148">
        <v>2</v>
      </c>
      <c r="Q156" s="188"/>
    </row>
    <row r="157" spans="2:17" ht="12" customHeight="1" x14ac:dyDescent="0.2">
      <c r="F157" s="151"/>
      <c r="G157" s="151"/>
      <c r="I157" s="189" t="str">
        <f xml:space="preserve"> "T:  "&amp;E154</f>
        <v>T:  12</v>
      </c>
    </row>
    <row r="158" spans="2:17" ht="12" customHeight="1" x14ac:dyDescent="0.2">
      <c r="F158" s="151"/>
      <c r="G158" s="151"/>
      <c r="I158" s="189"/>
    </row>
    <row r="159" spans="2:17" x14ac:dyDescent="0.2">
      <c r="B159" s="148">
        <v>10</v>
      </c>
      <c r="C159" s="148">
        <f>IF(C154-C155&lt;0,C154,IF(C155-C156/2&lt;0,0,C155-C156/2))</f>
        <v>0</v>
      </c>
      <c r="D159" s="148">
        <v>70</v>
      </c>
    </row>
    <row r="160" spans="2:17" x14ac:dyDescent="0.2">
      <c r="B160" s="148">
        <v>10</v>
      </c>
      <c r="C160" s="148">
        <f>IF(C154-C155&gt;=0,0,IF(C155-C154-(C161/2)&lt;0,C156/2,C155-C154-(C161/2)))</f>
        <v>0</v>
      </c>
      <c r="D160" s="148">
        <v>0</v>
      </c>
    </row>
    <row r="161" spans="2:8" x14ac:dyDescent="0.2">
      <c r="B161" s="148">
        <v>10</v>
      </c>
      <c r="C161" s="148">
        <f>C156</f>
        <v>2</v>
      </c>
      <c r="D161" s="148">
        <v>30</v>
      </c>
    </row>
    <row r="162" spans="2:8" x14ac:dyDescent="0.2">
      <c r="B162" s="148">
        <v>10</v>
      </c>
      <c r="C162" s="148">
        <f>IF(C154-C155&gt;0,C154-C155-(C161/2),0)</f>
        <v>99</v>
      </c>
      <c r="D162" s="148">
        <v>0</v>
      </c>
    </row>
    <row r="163" spans="2:8" x14ac:dyDescent="0.2">
      <c r="B163" s="148">
        <v>10</v>
      </c>
      <c r="C163" s="148">
        <f>IF(C155-C154-(C161/2)&lt;0,B169-(C159+C160+C162+C161),B169-(C159+C160+C162+C161))</f>
        <v>-1</v>
      </c>
      <c r="D163" s="148">
        <v>0</v>
      </c>
    </row>
    <row r="164" spans="2:8" x14ac:dyDescent="0.2">
      <c r="B164" s="148">
        <v>10</v>
      </c>
      <c r="C164" s="150">
        <v>0</v>
      </c>
      <c r="D164" s="148">
        <v>0</v>
      </c>
    </row>
    <row r="165" spans="2:8" x14ac:dyDescent="0.2">
      <c r="B165" s="148">
        <v>10</v>
      </c>
      <c r="C165" s="148">
        <v>0</v>
      </c>
      <c r="D165" s="148">
        <v>0</v>
      </c>
    </row>
    <row r="166" spans="2:8" ht="12" customHeight="1" x14ac:dyDescent="0.2">
      <c r="B166" s="148">
        <v>10</v>
      </c>
      <c r="C166" s="148">
        <v>0</v>
      </c>
      <c r="D166" s="148">
        <v>0</v>
      </c>
      <c r="G166" s="186">
        <f>C155/100</f>
        <v>0</v>
      </c>
      <c r="H166" s="186"/>
    </row>
    <row r="167" spans="2:8" ht="12" customHeight="1" x14ac:dyDescent="0.2">
      <c r="B167" s="148">
        <v>10</v>
      </c>
      <c r="C167" s="148">
        <v>0</v>
      </c>
      <c r="D167" s="148">
        <v>0</v>
      </c>
      <c r="G167" s="186"/>
      <c r="H167" s="186"/>
    </row>
    <row r="168" spans="2:8" x14ac:dyDescent="0.2">
      <c r="B168" s="148">
        <v>10</v>
      </c>
      <c r="C168" s="148">
        <v>0</v>
      </c>
      <c r="D168" s="148">
        <v>0</v>
      </c>
    </row>
    <row r="169" spans="2:8" x14ac:dyDescent="0.2">
      <c r="B169" s="148">
        <f>SUM(B159:B168)</f>
        <v>100</v>
      </c>
      <c r="C169" s="148">
        <f>SUM(C159:C168)</f>
        <v>100</v>
      </c>
      <c r="D169" s="148">
        <f>SUM(D159:D168)</f>
        <v>100</v>
      </c>
    </row>
    <row r="170" spans="2:8" x14ac:dyDescent="0.2">
      <c r="B170" s="149"/>
      <c r="C170" s="149"/>
      <c r="D170" s="149"/>
    </row>
    <row r="171" spans="2:8" x14ac:dyDescent="0.2">
      <c r="B171" s="149"/>
      <c r="C171" s="149"/>
      <c r="D171" s="149"/>
    </row>
    <row r="172" spans="2:8" x14ac:dyDescent="0.2">
      <c r="B172" s="149"/>
      <c r="C172" s="149"/>
      <c r="D172" s="149"/>
    </row>
    <row r="173" spans="2:8" x14ac:dyDescent="0.2">
      <c r="B173" s="149"/>
      <c r="C173" s="149"/>
      <c r="D173" s="149"/>
    </row>
    <row r="174" spans="2:8" x14ac:dyDescent="0.2">
      <c r="B174" s="149"/>
      <c r="C174" s="149"/>
      <c r="D174" s="149"/>
    </row>
    <row r="175" spans="2:8" x14ac:dyDescent="0.2">
      <c r="B175" s="149"/>
      <c r="C175" s="149"/>
      <c r="D175" s="149"/>
    </row>
    <row r="176" spans="2:8" x14ac:dyDescent="0.2">
      <c r="B176" s="149"/>
      <c r="C176" s="149"/>
      <c r="D176" s="149"/>
    </row>
    <row r="177" spans="2:17" x14ac:dyDescent="0.2">
      <c r="B177" s="149"/>
      <c r="C177" s="149"/>
      <c r="D177" s="149"/>
    </row>
    <row r="178" spans="2:17" ht="42" customHeight="1" x14ac:dyDescent="0.2">
      <c r="B178" s="187" t="s">
        <v>228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</row>
    <row r="179" spans="2:17" ht="17.25" customHeight="1" x14ac:dyDescent="0.3">
      <c r="B179" s="154" t="s">
        <v>52</v>
      </c>
      <c r="C179" s="156">
        <v>100</v>
      </c>
      <c r="D179" s="154" t="s">
        <v>225</v>
      </c>
      <c r="E179" s="153">
        <v>0.4</v>
      </c>
    </row>
    <row r="180" spans="2:17" ht="17.25" customHeight="1" x14ac:dyDescent="0.3">
      <c r="B180" s="154" t="s">
        <v>224</v>
      </c>
      <c r="C180" s="155">
        <f>IFERROR(E180*100/E179,0)</f>
        <v>0</v>
      </c>
      <c r="D180" s="154" t="s">
        <v>223</v>
      </c>
      <c r="E180" s="153">
        <v>0</v>
      </c>
      <c r="Q180" s="188"/>
    </row>
    <row r="181" spans="2:17" ht="17.25" customHeight="1" x14ac:dyDescent="0.2">
      <c r="B181" s="152" t="s">
        <v>222</v>
      </c>
      <c r="C181" s="148">
        <v>2</v>
      </c>
      <c r="Q181" s="188"/>
    </row>
    <row r="182" spans="2:17" ht="12" customHeight="1" x14ac:dyDescent="0.2">
      <c r="F182" s="151"/>
      <c r="G182" s="151"/>
      <c r="I182" s="189" t="str">
        <f>"T:  "&amp;TEXT(E179,"0%")</f>
        <v>T:  40%</v>
      </c>
    </row>
    <row r="183" spans="2:17" ht="12" customHeight="1" x14ac:dyDescent="0.2">
      <c r="F183" s="151"/>
      <c r="G183" s="151"/>
      <c r="I183" s="189"/>
    </row>
    <row r="184" spans="2:17" x14ac:dyDescent="0.2">
      <c r="B184" s="148">
        <v>10</v>
      </c>
      <c r="C184" s="148">
        <f>IF(C179-C180&lt;0,C179,IF(C180-C181/2&lt;0,0,C180-C181/2))</f>
        <v>0</v>
      </c>
      <c r="D184" s="148">
        <v>70</v>
      </c>
    </row>
    <row r="185" spans="2:17" x14ac:dyDescent="0.2">
      <c r="B185" s="148">
        <v>10</v>
      </c>
      <c r="C185" s="148">
        <f>IF(C179-C180&gt;=0,0,IF(C180-C179-(C186/2)&lt;0,C181/2,C180-C179-(C186/2)))</f>
        <v>0</v>
      </c>
      <c r="D185" s="148">
        <v>0</v>
      </c>
    </row>
    <row r="186" spans="2:17" x14ac:dyDescent="0.2">
      <c r="B186" s="148">
        <v>10</v>
      </c>
      <c r="C186" s="148">
        <f>C181</f>
        <v>2</v>
      </c>
      <c r="D186" s="148">
        <v>30</v>
      </c>
    </row>
    <row r="187" spans="2:17" x14ac:dyDescent="0.2">
      <c r="B187" s="148">
        <v>10</v>
      </c>
      <c r="C187" s="148">
        <f>IF(C179-C180&gt;0,C179-C180-(C186/2),0)</f>
        <v>99</v>
      </c>
      <c r="D187" s="148">
        <v>0</v>
      </c>
    </row>
    <row r="188" spans="2:17" x14ac:dyDescent="0.2">
      <c r="B188" s="148">
        <v>10</v>
      </c>
      <c r="C188" s="148">
        <f>IF(C180-C179-(C186/2)&lt;0,B194-(C184+C185+C187+C186),B194-(C184+C185+C187+C186))</f>
        <v>-1</v>
      </c>
      <c r="D188" s="148">
        <v>0</v>
      </c>
    </row>
    <row r="189" spans="2:17" x14ac:dyDescent="0.2">
      <c r="B189" s="148">
        <v>10</v>
      </c>
      <c r="C189" s="150">
        <v>0</v>
      </c>
      <c r="D189" s="148">
        <v>0</v>
      </c>
    </row>
    <row r="190" spans="2:17" x14ac:dyDescent="0.2">
      <c r="B190" s="148">
        <v>10</v>
      </c>
      <c r="C190" s="148">
        <v>0</v>
      </c>
      <c r="D190" s="148">
        <v>0</v>
      </c>
    </row>
    <row r="191" spans="2:17" x14ac:dyDescent="0.2">
      <c r="B191" s="148">
        <v>10</v>
      </c>
      <c r="C191" s="148">
        <v>0</v>
      </c>
      <c r="D191" s="148">
        <v>0</v>
      </c>
      <c r="G191" s="186">
        <f>C180/100</f>
        <v>0</v>
      </c>
      <c r="H191" s="186"/>
    </row>
    <row r="192" spans="2:17" x14ac:dyDescent="0.2">
      <c r="B192" s="148">
        <v>10</v>
      </c>
      <c r="C192" s="148">
        <v>0</v>
      </c>
      <c r="D192" s="148">
        <v>0</v>
      </c>
      <c r="G192" s="186"/>
      <c r="H192" s="186"/>
    </row>
    <row r="193" spans="2:17" x14ac:dyDescent="0.2">
      <c r="B193" s="148">
        <v>10</v>
      </c>
      <c r="C193" s="148">
        <v>0</v>
      </c>
      <c r="D193" s="148">
        <v>0</v>
      </c>
    </row>
    <row r="194" spans="2:17" x14ac:dyDescent="0.2">
      <c r="B194" s="148">
        <f>SUM(B184:B193)</f>
        <v>100</v>
      </c>
      <c r="C194" s="148">
        <f>SUM(C184:C193)</f>
        <v>100</v>
      </c>
      <c r="D194" s="148">
        <f>SUM(D184:D193)</f>
        <v>100</v>
      </c>
    </row>
    <row r="195" spans="2:17" x14ac:dyDescent="0.2">
      <c r="B195" s="149"/>
      <c r="C195" s="149"/>
      <c r="D195" s="149"/>
    </row>
    <row r="196" spans="2:17" x14ac:dyDescent="0.2">
      <c r="B196" s="149"/>
      <c r="C196" s="149"/>
      <c r="D196" s="149"/>
    </row>
    <row r="197" spans="2:17" x14ac:dyDescent="0.2">
      <c r="B197" s="149"/>
      <c r="C197" s="149"/>
      <c r="D197" s="149"/>
    </row>
    <row r="198" spans="2:17" x14ac:dyDescent="0.2">
      <c r="B198" s="149"/>
      <c r="C198" s="149"/>
      <c r="D198" s="149"/>
    </row>
    <row r="199" spans="2:17" x14ac:dyDescent="0.2">
      <c r="B199" s="149"/>
      <c r="C199" s="149"/>
      <c r="D199" s="149"/>
    </row>
    <row r="200" spans="2:17" x14ac:dyDescent="0.2">
      <c r="B200" s="149"/>
      <c r="C200" s="149"/>
      <c r="D200" s="149"/>
    </row>
    <row r="201" spans="2:17" x14ac:dyDescent="0.2">
      <c r="B201" s="149"/>
      <c r="C201" s="149"/>
      <c r="D201" s="149"/>
    </row>
    <row r="202" spans="2:17" x14ac:dyDescent="0.2">
      <c r="B202" s="149"/>
      <c r="C202" s="149"/>
      <c r="D202" s="149"/>
    </row>
    <row r="203" spans="2:17" ht="42" customHeight="1" x14ac:dyDescent="0.2">
      <c r="B203" s="187" t="s">
        <v>227</v>
      </c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</row>
    <row r="204" spans="2:17" ht="17.25" customHeight="1" x14ac:dyDescent="0.3">
      <c r="B204" s="154" t="s">
        <v>52</v>
      </c>
      <c r="C204" s="156">
        <v>100</v>
      </c>
      <c r="D204" s="154" t="s">
        <v>225</v>
      </c>
      <c r="E204" s="153">
        <v>0.6</v>
      </c>
    </row>
    <row r="205" spans="2:17" ht="17.25" customHeight="1" x14ac:dyDescent="0.3">
      <c r="B205" s="154" t="s">
        <v>224</v>
      </c>
      <c r="C205" s="155">
        <f>IFERROR(E205*100/E204,0)</f>
        <v>0</v>
      </c>
      <c r="D205" s="154" t="s">
        <v>223</v>
      </c>
      <c r="E205" s="153">
        <v>0</v>
      </c>
      <c r="Q205" s="188"/>
    </row>
    <row r="206" spans="2:17" ht="17.25" customHeight="1" x14ac:dyDescent="0.2">
      <c r="B206" s="152" t="s">
        <v>222</v>
      </c>
      <c r="C206" s="148">
        <v>2</v>
      </c>
      <c r="Q206" s="188"/>
    </row>
    <row r="207" spans="2:17" ht="12" customHeight="1" x14ac:dyDescent="0.2">
      <c r="F207" s="151"/>
      <c r="G207" s="151"/>
      <c r="I207" s="189" t="str">
        <f>"T:  "&amp;TEXT(E204,"0%")</f>
        <v>T:  60%</v>
      </c>
    </row>
    <row r="208" spans="2:17" ht="12" customHeight="1" x14ac:dyDescent="0.2">
      <c r="F208" s="151"/>
      <c r="G208" s="151"/>
      <c r="I208" s="189"/>
    </row>
    <row r="209" spans="2:8" x14ac:dyDescent="0.2">
      <c r="B209" s="148">
        <v>10</v>
      </c>
      <c r="C209" s="148">
        <f>IF(C204-C205&lt;0,C204,IF(C205-C206/2&lt;0,0,C205-C206/2))</f>
        <v>0</v>
      </c>
      <c r="D209" s="148">
        <v>70</v>
      </c>
    </row>
    <row r="210" spans="2:8" x14ac:dyDescent="0.2">
      <c r="B210" s="148">
        <v>10</v>
      </c>
      <c r="C210" s="148">
        <f>IF(C204-C205&gt;=0,0,IF(C205-C204-(C211/2)&lt;0,C206/2,C205-C204-(C211/2)))</f>
        <v>0</v>
      </c>
      <c r="D210" s="148">
        <v>0</v>
      </c>
    </row>
    <row r="211" spans="2:8" x14ac:dyDescent="0.2">
      <c r="B211" s="148">
        <v>10</v>
      </c>
      <c r="C211" s="148">
        <f>C206</f>
        <v>2</v>
      </c>
      <c r="D211" s="148">
        <v>30</v>
      </c>
    </row>
    <row r="212" spans="2:8" x14ac:dyDescent="0.2">
      <c r="B212" s="148">
        <v>10</v>
      </c>
      <c r="C212" s="148">
        <f>IF(C204-C205&gt;0,C204-C205-(C211/2),0)</f>
        <v>99</v>
      </c>
      <c r="D212" s="148">
        <v>0</v>
      </c>
    </row>
    <row r="213" spans="2:8" x14ac:dyDescent="0.2">
      <c r="B213" s="148">
        <v>10</v>
      </c>
      <c r="C213" s="148">
        <f>IF(C205-C204-(C211/2)&lt;0,B219-(C209+C210+C212+C211),B219-(C209+C210+C212+C211))</f>
        <v>-1</v>
      </c>
      <c r="D213" s="148">
        <v>0</v>
      </c>
    </row>
    <row r="214" spans="2:8" x14ac:dyDescent="0.2">
      <c r="B214" s="148">
        <v>10</v>
      </c>
      <c r="C214" s="150">
        <v>0</v>
      </c>
      <c r="D214" s="148">
        <v>0</v>
      </c>
    </row>
    <row r="215" spans="2:8" x14ac:dyDescent="0.2">
      <c r="B215" s="148">
        <v>10</v>
      </c>
      <c r="C215" s="148">
        <v>0</v>
      </c>
      <c r="D215" s="148">
        <v>0</v>
      </c>
    </row>
    <row r="216" spans="2:8" x14ac:dyDescent="0.2">
      <c r="B216" s="148">
        <v>10</v>
      </c>
      <c r="C216" s="148">
        <v>0</v>
      </c>
      <c r="D216" s="148">
        <v>0</v>
      </c>
      <c r="G216" s="186">
        <f>C205/100</f>
        <v>0</v>
      </c>
      <c r="H216" s="186"/>
    </row>
    <row r="217" spans="2:8" x14ac:dyDescent="0.2">
      <c r="B217" s="148">
        <v>10</v>
      </c>
      <c r="C217" s="148">
        <v>0</v>
      </c>
      <c r="D217" s="148">
        <v>0</v>
      </c>
      <c r="G217" s="186"/>
      <c r="H217" s="186"/>
    </row>
    <row r="218" spans="2:8" x14ac:dyDescent="0.2">
      <c r="B218" s="148">
        <v>10</v>
      </c>
      <c r="C218" s="148">
        <v>0</v>
      </c>
      <c r="D218" s="148">
        <v>0</v>
      </c>
    </row>
    <row r="219" spans="2:8" x14ac:dyDescent="0.2">
      <c r="B219" s="148">
        <f>SUM(B209:B218)</f>
        <v>100</v>
      </c>
      <c r="C219" s="148">
        <f>SUM(C209:C218)</f>
        <v>100</v>
      </c>
      <c r="D219" s="148">
        <f>SUM(D209:D218)</f>
        <v>100</v>
      </c>
    </row>
    <row r="220" spans="2:8" x14ac:dyDescent="0.2">
      <c r="B220" s="149"/>
      <c r="C220" s="149"/>
      <c r="D220" s="149"/>
    </row>
    <row r="221" spans="2:8" x14ac:dyDescent="0.2">
      <c r="B221" s="149"/>
      <c r="C221" s="149"/>
      <c r="D221" s="149"/>
    </row>
    <row r="222" spans="2:8" x14ac:dyDescent="0.2">
      <c r="B222" s="149"/>
      <c r="C222" s="149"/>
      <c r="D222" s="149"/>
    </row>
    <row r="223" spans="2:8" x14ac:dyDescent="0.2">
      <c r="B223" s="149"/>
      <c r="C223" s="149"/>
      <c r="D223" s="149"/>
    </row>
    <row r="224" spans="2:8" x14ac:dyDescent="0.2">
      <c r="B224" s="149"/>
      <c r="C224" s="149"/>
      <c r="D224" s="149"/>
    </row>
    <row r="225" spans="2:17" x14ac:dyDescent="0.2">
      <c r="B225" s="149"/>
      <c r="C225" s="149"/>
      <c r="D225" s="149"/>
    </row>
    <row r="226" spans="2:17" x14ac:dyDescent="0.2">
      <c r="B226" s="149"/>
      <c r="C226" s="149"/>
      <c r="D226" s="149"/>
    </row>
    <row r="227" spans="2:17" x14ac:dyDescent="0.2">
      <c r="B227" s="149"/>
      <c r="C227" s="149"/>
      <c r="D227" s="149"/>
    </row>
    <row r="228" spans="2:17" ht="42" customHeight="1" x14ac:dyDescent="0.2">
      <c r="B228" s="187" t="s">
        <v>226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</row>
    <row r="229" spans="2:17" ht="17.25" customHeight="1" x14ac:dyDescent="0.3">
      <c r="B229" s="154" t="s">
        <v>52</v>
      </c>
      <c r="C229" s="156">
        <v>100</v>
      </c>
      <c r="D229" s="154" t="s">
        <v>225</v>
      </c>
      <c r="E229" s="153">
        <v>0.3</v>
      </c>
    </row>
    <row r="230" spans="2:17" ht="17.25" customHeight="1" x14ac:dyDescent="0.3">
      <c r="B230" s="154" t="s">
        <v>224</v>
      </c>
      <c r="C230" s="155">
        <f>IFERROR(E230*100/E229,0)</f>
        <v>0</v>
      </c>
      <c r="D230" s="154" t="s">
        <v>223</v>
      </c>
      <c r="E230" s="153">
        <v>0</v>
      </c>
      <c r="Q230" s="188"/>
    </row>
    <row r="231" spans="2:17" ht="17.25" customHeight="1" x14ac:dyDescent="0.2">
      <c r="B231" s="152" t="s">
        <v>222</v>
      </c>
      <c r="C231" s="148">
        <v>2</v>
      </c>
      <c r="Q231" s="188"/>
    </row>
    <row r="232" spans="2:17" ht="12" customHeight="1" x14ac:dyDescent="0.2">
      <c r="F232" s="151"/>
      <c r="G232" s="151"/>
      <c r="I232" s="189" t="str">
        <f>"T:  "&amp;TEXT(E229,"0%")</f>
        <v>T:  30%</v>
      </c>
    </row>
    <row r="233" spans="2:17" ht="12" customHeight="1" x14ac:dyDescent="0.2">
      <c r="F233" s="151"/>
      <c r="G233" s="151"/>
      <c r="I233" s="189"/>
    </row>
    <row r="234" spans="2:17" x14ac:dyDescent="0.2">
      <c r="B234" s="148">
        <v>10</v>
      </c>
      <c r="C234" s="148">
        <f>IF(C229-C230&lt;0,C229,IF(C230-C231/2&lt;0,0,C230-C231/2))</f>
        <v>0</v>
      </c>
      <c r="D234" s="148">
        <v>70</v>
      </c>
    </row>
    <row r="235" spans="2:17" x14ac:dyDescent="0.2">
      <c r="B235" s="148">
        <v>10</v>
      </c>
      <c r="C235" s="148">
        <f>IF(C229-C230&gt;=0,0,IF(C230-C229-(C236/2)&lt;0,C231/2,C230-C229-(C236/2)))</f>
        <v>0</v>
      </c>
      <c r="D235" s="148">
        <v>0</v>
      </c>
    </row>
    <row r="236" spans="2:17" x14ac:dyDescent="0.2">
      <c r="B236" s="148">
        <v>10</v>
      </c>
      <c r="C236" s="148">
        <f>C231</f>
        <v>2</v>
      </c>
      <c r="D236" s="148">
        <v>30</v>
      </c>
    </row>
    <row r="237" spans="2:17" x14ac:dyDescent="0.2">
      <c r="B237" s="148">
        <v>10</v>
      </c>
      <c r="C237" s="148">
        <f>IF(C229-C230&gt;0,C229-C230-(C236/2),0)</f>
        <v>99</v>
      </c>
      <c r="D237" s="148">
        <v>0</v>
      </c>
    </row>
    <row r="238" spans="2:17" x14ac:dyDescent="0.2">
      <c r="B238" s="148">
        <v>10</v>
      </c>
      <c r="C238" s="148">
        <f>IF(C230-C229-(C236/2)&lt;0,B244-(C234+C235+C237+C236),B244-(C234+C235+C237+C236))</f>
        <v>-1</v>
      </c>
      <c r="D238" s="148">
        <v>0</v>
      </c>
    </row>
    <row r="239" spans="2:17" x14ac:dyDescent="0.2">
      <c r="B239" s="148">
        <v>10</v>
      </c>
      <c r="C239" s="150">
        <v>0</v>
      </c>
      <c r="D239" s="148">
        <v>0</v>
      </c>
    </row>
    <row r="240" spans="2:17" x14ac:dyDescent="0.2">
      <c r="B240" s="148">
        <v>10</v>
      </c>
      <c r="C240" s="148">
        <v>0</v>
      </c>
      <c r="D240" s="148">
        <v>0</v>
      </c>
    </row>
    <row r="241" spans="2:8" x14ac:dyDescent="0.2">
      <c r="B241" s="148">
        <v>10</v>
      </c>
      <c r="C241" s="148">
        <v>0</v>
      </c>
      <c r="D241" s="148">
        <v>0</v>
      </c>
      <c r="G241" s="186">
        <f>C230/100</f>
        <v>0</v>
      </c>
      <c r="H241" s="186"/>
    </row>
    <row r="242" spans="2:8" x14ac:dyDescent="0.2">
      <c r="B242" s="148">
        <v>10</v>
      </c>
      <c r="C242" s="148">
        <v>0</v>
      </c>
      <c r="D242" s="148">
        <v>0</v>
      </c>
      <c r="G242" s="186"/>
      <c r="H242" s="186"/>
    </row>
    <row r="243" spans="2:8" x14ac:dyDescent="0.2">
      <c r="B243" s="148">
        <v>10</v>
      </c>
      <c r="C243" s="148">
        <v>0</v>
      </c>
      <c r="D243" s="148">
        <v>0</v>
      </c>
    </row>
    <row r="244" spans="2:8" x14ac:dyDescent="0.2">
      <c r="B244" s="148">
        <f>SUM(B234:B243)</f>
        <v>100</v>
      </c>
      <c r="C244" s="148">
        <f>SUM(C234:C243)</f>
        <v>100</v>
      </c>
      <c r="D244" s="148">
        <f>SUM(D234:D243)</f>
        <v>100</v>
      </c>
    </row>
    <row r="245" spans="2:8" x14ac:dyDescent="0.2">
      <c r="B245" s="149"/>
      <c r="C245" s="149"/>
      <c r="D245" s="149"/>
    </row>
    <row r="246" spans="2:8" x14ac:dyDescent="0.2">
      <c r="B246" s="149"/>
      <c r="C246" s="149"/>
      <c r="D246" s="149"/>
    </row>
    <row r="247" spans="2:8" x14ac:dyDescent="0.2">
      <c r="B247" s="149"/>
      <c r="C247" s="149"/>
      <c r="D247" s="149"/>
    </row>
    <row r="248" spans="2:8" x14ac:dyDescent="0.2">
      <c r="B248" s="149"/>
      <c r="C248" s="149"/>
      <c r="D248" s="149"/>
    </row>
    <row r="249" spans="2:8" x14ac:dyDescent="0.2">
      <c r="B249" s="149"/>
      <c r="C249" s="149"/>
      <c r="D249" s="149"/>
    </row>
    <row r="250" spans="2:8" x14ac:dyDescent="0.2">
      <c r="B250" s="149"/>
      <c r="C250" s="149"/>
      <c r="D250" s="149"/>
    </row>
    <row r="251" spans="2:8" x14ac:dyDescent="0.2">
      <c r="B251" s="149"/>
      <c r="C251" s="149"/>
      <c r="D251" s="149"/>
    </row>
    <row r="252" spans="2:8" x14ac:dyDescent="0.2">
      <c r="B252" s="149"/>
      <c r="C252" s="149"/>
      <c r="D252" s="149"/>
    </row>
  </sheetData>
  <mergeCells count="41">
    <mergeCell ref="B28:Q28"/>
    <mergeCell ref="Q30:Q31"/>
    <mergeCell ref="B78:Q78"/>
    <mergeCell ref="G41:H42"/>
    <mergeCell ref="B53:Q53"/>
    <mergeCell ref="Q55:Q56"/>
    <mergeCell ref="G66:H67"/>
    <mergeCell ref="Q80:Q81"/>
    <mergeCell ref="G91:H92"/>
    <mergeCell ref="B103:Q103"/>
    <mergeCell ref="Q105:Q106"/>
    <mergeCell ref="I32:I33"/>
    <mergeCell ref="I57:I58"/>
    <mergeCell ref="I82:I83"/>
    <mergeCell ref="G191:H192"/>
    <mergeCell ref="I132:I133"/>
    <mergeCell ref="I157:I158"/>
    <mergeCell ref="I182:I183"/>
    <mergeCell ref="B153:Q153"/>
    <mergeCell ref="Q155:Q156"/>
    <mergeCell ref="G166:H167"/>
    <mergeCell ref="B178:Q178"/>
    <mergeCell ref="Q180:Q181"/>
    <mergeCell ref="B1:Q1"/>
    <mergeCell ref="B3:Q3"/>
    <mergeCell ref="G16:H17"/>
    <mergeCell ref="Q5:Q6"/>
    <mergeCell ref="I7:I8"/>
    <mergeCell ref="G116:H117"/>
    <mergeCell ref="B128:Q128"/>
    <mergeCell ref="Q130:Q131"/>
    <mergeCell ref="G141:H142"/>
    <mergeCell ref="I107:I108"/>
    <mergeCell ref="G241:H242"/>
    <mergeCell ref="B203:Q203"/>
    <mergeCell ref="Q205:Q206"/>
    <mergeCell ref="G216:H217"/>
    <mergeCell ref="B228:Q228"/>
    <mergeCell ref="Q230:Q231"/>
    <mergeCell ref="I232:I233"/>
    <mergeCell ref="I207:I20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Overview</vt:lpstr>
      <vt:lpstr>needs-target-reached</vt:lpstr>
      <vt:lpstr>Trend</vt:lpstr>
      <vt:lpstr>Trend 2</vt:lpstr>
      <vt:lpstr>Funding per sector</vt:lpstr>
      <vt:lpstr>Pie Chart</vt:lpstr>
      <vt:lpstr>Doughnut</vt:lpstr>
      <vt:lpstr>two_axis_column_line</vt:lpstr>
      <vt:lpstr>Dials</vt:lpstr>
      <vt:lpstr>Population Pyramid</vt:lpstr>
      <vt:lpstr>bullet_bar</vt:lpstr>
      <vt:lpstr>Bubble</vt:lpstr>
      <vt:lpstr>HeatMap_NumericalsVisib</vt:lpstr>
      <vt:lpstr>Circles</vt:lpstr>
      <vt:lpstr>Tables</vt:lpstr>
      <vt:lpstr>Back_color</vt:lpstr>
      <vt:lpstr>Data_Start</vt:lpstr>
      <vt:lpstr>H_Space</vt:lpstr>
      <vt:lpstr>Max_Data</vt:lpstr>
      <vt:lpstr>MaxSize</vt:lpstr>
      <vt:lpstr>Name_Start</vt:lpstr>
      <vt:lpstr>nb_Circles</vt:lpstr>
      <vt:lpstr>Overview!OLE_LINK1</vt:lpstr>
      <vt:lpstr>Out_Color</vt:lpstr>
      <vt:lpstr>Tickness</vt:lpstr>
      <vt:lpstr>Transpa</vt:lpstr>
      <vt:lpstr>V_Space</vt:lpstr>
    </vt:vector>
  </TitlesOfParts>
  <Company>United Nations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Elten</dc:creator>
  <cp:lastModifiedBy>Dicky</cp:lastModifiedBy>
  <dcterms:created xsi:type="dcterms:W3CDTF">2012-09-10T18:10:52Z</dcterms:created>
  <dcterms:modified xsi:type="dcterms:W3CDTF">2018-06-07T14:33:32Z</dcterms:modified>
</cp:coreProperties>
</file>